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624" windowWidth="14364" windowHeight="10524"/>
  </bookViews>
  <sheets>
    <sheet name="Impreso" sheetId="1" r:id="rId1"/>
    <sheet name="Datos" sheetId="2" r:id="rId2"/>
  </sheets>
  <definedNames>
    <definedName name="Programas_de_gasto">Datos!$AS$13:$AS$20</definedName>
    <definedName name="ZONAS">Datos!$AW$14:$AW$16</definedName>
  </definedNames>
  <calcPr calcId="145621"/>
</workbook>
</file>

<file path=xl/calcChain.xml><?xml version="1.0" encoding="utf-8"?>
<calcChain xmlns="http://schemas.openxmlformats.org/spreadsheetml/2006/main">
  <c r="AT49" i="2" l="1"/>
  <c r="AP49" i="2"/>
  <c r="AO49" i="2" s="1"/>
  <c r="AQ49" i="2" s="1"/>
  <c r="AN49" i="2"/>
  <c r="AM49" i="2"/>
  <c r="AL49" i="2"/>
  <c r="AK49" i="2"/>
  <c r="AJ49" i="2"/>
  <c r="AT48" i="2"/>
  <c r="AP48" i="2"/>
  <c r="AO48" i="2"/>
  <c r="AQ48" i="2" s="1"/>
  <c r="AN48" i="2"/>
  <c r="AM48" i="2"/>
  <c r="AL48" i="2"/>
  <c r="AK48" i="2"/>
  <c r="AJ48" i="2"/>
  <c r="AT47" i="2"/>
  <c r="AQ47" i="2"/>
  <c r="AS47" i="2" s="1"/>
  <c r="AP47" i="2"/>
  <c r="AO47" i="2"/>
  <c r="AN47" i="2"/>
  <c r="AM47" i="2"/>
  <c r="AL47" i="2"/>
  <c r="AK47" i="2"/>
  <c r="AJ47" i="2"/>
  <c r="AT46" i="2"/>
  <c r="AP46" i="2"/>
  <c r="AO46" i="2"/>
  <c r="AQ46" i="2" s="1"/>
  <c r="AN46" i="2"/>
  <c r="AM46" i="2"/>
  <c r="AL46" i="2"/>
  <c r="AK46" i="2"/>
  <c r="AJ46" i="2"/>
  <c r="AP45" i="2"/>
  <c r="AQ45" i="2" s="1"/>
  <c r="AO45" i="2"/>
  <c r="AN45" i="2"/>
  <c r="AM45" i="2"/>
  <c r="AL45" i="2"/>
  <c r="AK45" i="2"/>
  <c r="AJ45" i="2"/>
  <c r="AP44" i="2"/>
  <c r="AT44" i="2" s="1"/>
  <c r="AN44" i="2"/>
  <c r="AM44" i="2"/>
  <c r="AL44" i="2"/>
  <c r="AK44" i="2"/>
  <c r="AJ44" i="2"/>
  <c r="AP43" i="2"/>
  <c r="AO43" i="2" s="1"/>
  <c r="AN43" i="2"/>
  <c r="AM43" i="2"/>
  <c r="AL43" i="2"/>
  <c r="AK43" i="2"/>
  <c r="AJ43" i="2"/>
  <c r="AP42" i="2"/>
  <c r="AN42" i="2"/>
  <c r="AM42" i="2"/>
  <c r="AL42" i="2"/>
  <c r="AK42" i="2"/>
  <c r="AJ42" i="2"/>
  <c r="AT41" i="2"/>
  <c r="AP41" i="2"/>
  <c r="AO41" i="2" s="1"/>
  <c r="AQ41" i="2" s="1"/>
  <c r="AN41" i="2"/>
  <c r="AM41" i="2"/>
  <c r="AL41" i="2"/>
  <c r="AK41" i="2"/>
  <c r="AK50" i="2" s="1"/>
  <c r="AJ41" i="2"/>
  <c r="AT40" i="2"/>
  <c r="AP40" i="2"/>
  <c r="AO40" i="2"/>
  <c r="AQ40" i="2" s="1"/>
  <c r="AN40" i="2"/>
  <c r="AN50" i="2" s="1"/>
  <c r="AM40" i="2"/>
  <c r="AL40" i="2"/>
  <c r="AK40" i="2"/>
  <c r="AJ40" i="2"/>
  <c r="AT39" i="2"/>
  <c r="AQ39" i="2"/>
  <c r="AS39" i="2" s="1"/>
  <c r="AP39" i="2"/>
  <c r="AO39" i="2"/>
  <c r="AN39" i="2"/>
  <c r="AM39" i="2"/>
  <c r="AM50" i="2" s="1"/>
  <c r="AL39" i="2"/>
  <c r="AL50" i="2" s="1"/>
  <c r="AK39" i="2"/>
  <c r="AJ39" i="2"/>
  <c r="AJ50" i="2" s="1"/>
  <c r="AR31" i="2"/>
  <c r="AN31" i="2"/>
  <c r="AL31" i="2"/>
  <c r="U31" i="2"/>
  <c r="M31" i="2"/>
  <c r="I31" i="2"/>
  <c r="AL30" i="2" s="1"/>
  <c r="AR30" i="2"/>
  <c r="AR29" i="2"/>
  <c r="AL29" i="2"/>
  <c r="AR28" i="2"/>
  <c r="AM28" i="2"/>
  <c r="AL28" i="2"/>
  <c r="AR27" i="2"/>
  <c r="AK27" i="2"/>
  <c r="AJ27" i="2"/>
  <c r="AO27" i="2" s="1"/>
  <c r="AR26" i="2"/>
  <c r="AK26" i="2"/>
  <c r="AJ26" i="2"/>
  <c r="AO26" i="2" s="1"/>
  <c r="AS25" i="2"/>
  <c r="AR25" i="2"/>
  <c r="AJ25" i="2"/>
  <c r="AR24" i="2"/>
  <c r="AJ24" i="2"/>
  <c r="AJ32" i="2" s="1"/>
  <c r="A24" i="2"/>
  <c r="A23" i="2"/>
  <c r="A22" i="2"/>
  <c r="A21" i="2"/>
  <c r="A20" i="2"/>
  <c r="A19" i="2"/>
  <c r="A18" i="2"/>
  <c r="A17" i="2"/>
  <c r="AL16" i="2"/>
  <c r="AM16" i="2" s="1"/>
  <c r="A16" i="2"/>
  <c r="AQ15" i="2"/>
  <c r="AM15" i="2"/>
  <c r="AL15" i="2"/>
  <c r="A15" i="2"/>
  <c r="AL14" i="2"/>
  <c r="AM14" i="2" s="1"/>
  <c r="A14" i="2"/>
  <c r="AO13" i="2"/>
  <c r="AX10" i="2"/>
  <c r="AW10" i="2"/>
  <c r="AS10" i="2"/>
  <c r="AR10" i="2"/>
  <c r="AQ10" i="2"/>
  <c r="AP10" i="2"/>
  <c r="AO10" i="2"/>
  <c r="AN10" i="2"/>
  <c r="AM10" i="2"/>
  <c r="AL10" i="2"/>
  <c r="AK10" i="2"/>
  <c r="AK13" i="2" s="1"/>
  <c r="AJ10" i="2"/>
  <c r="AI10" i="2"/>
  <c r="K52" i="1"/>
  <c r="A50" i="1"/>
  <c r="P56" i="1" s="1"/>
  <c r="E48" i="1"/>
  <c r="R47" i="1"/>
  <c r="R46" i="1"/>
  <c r="Q46" i="1"/>
  <c r="D46" i="1"/>
  <c r="C46" i="1"/>
  <c r="B46" i="1"/>
  <c r="A46" i="1"/>
  <c r="R45" i="1"/>
  <c r="Q45" i="1"/>
  <c r="P45" i="1"/>
  <c r="D45" i="1"/>
  <c r="C45" i="1"/>
  <c r="B45" i="1"/>
  <c r="A45" i="1"/>
  <c r="R44" i="1"/>
  <c r="Q44" i="1"/>
  <c r="P44" i="1"/>
  <c r="D44" i="1"/>
  <c r="C44" i="1"/>
  <c r="B44" i="1"/>
  <c r="A44" i="1"/>
  <c r="R43" i="1"/>
  <c r="Q43" i="1"/>
  <c r="P43" i="1"/>
  <c r="D43" i="1"/>
  <c r="C43" i="1"/>
  <c r="B43" i="1"/>
  <c r="A43" i="1"/>
  <c r="R42" i="1"/>
  <c r="Q42" i="1"/>
  <c r="D42" i="1"/>
  <c r="C42" i="1"/>
  <c r="B42" i="1"/>
  <c r="A42" i="1"/>
  <c r="R41" i="1"/>
  <c r="Q41" i="1"/>
  <c r="P41" i="1"/>
  <c r="D41" i="1"/>
  <c r="C41" i="1"/>
  <c r="B41" i="1"/>
  <c r="A41" i="1"/>
  <c r="R40" i="1"/>
  <c r="Q40" i="1"/>
  <c r="P40" i="1"/>
  <c r="D40" i="1"/>
  <c r="C40" i="1"/>
  <c r="B40" i="1"/>
  <c r="A40" i="1"/>
  <c r="R39" i="1"/>
  <c r="Q39" i="1"/>
  <c r="P39" i="1"/>
  <c r="D39" i="1"/>
  <c r="C39" i="1"/>
  <c r="B39" i="1"/>
  <c r="A39" i="1"/>
  <c r="R38" i="1"/>
  <c r="Q38" i="1"/>
  <c r="D38" i="1"/>
  <c r="C38" i="1"/>
  <c r="B38" i="1"/>
  <c r="A38" i="1"/>
  <c r="R37" i="1"/>
  <c r="Q37" i="1"/>
  <c r="P37" i="1"/>
  <c r="D37" i="1"/>
  <c r="C37" i="1"/>
  <c r="B37" i="1"/>
  <c r="A37" i="1"/>
  <c r="R36" i="1"/>
  <c r="Q36" i="1"/>
  <c r="Q47" i="1" s="1"/>
  <c r="P36" i="1"/>
  <c r="D36" i="1"/>
  <c r="C36" i="1"/>
  <c r="B36" i="1"/>
  <c r="A36" i="1"/>
  <c r="A27" i="1"/>
  <c r="A24" i="1"/>
  <c r="M23" i="1"/>
  <c r="P46" i="1" s="1"/>
  <c r="E23" i="1"/>
  <c r="D23" i="1"/>
  <c r="C23" i="1"/>
  <c r="E46" i="1" s="1"/>
  <c r="B23" i="1"/>
  <c r="A23" i="1"/>
  <c r="M22" i="1"/>
  <c r="E22" i="1"/>
  <c r="D22" i="1"/>
  <c r="C22" i="1"/>
  <c r="B22" i="1"/>
  <c r="A22" i="1"/>
  <c r="E45" i="1" s="1"/>
  <c r="M21" i="1"/>
  <c r="E21" i="1"/>
  <c r="D21" i="1"/>
  <c r="C21" i="1"/>
  <c r="B21" i="1"/>
  <c r="A21" i="1"/>
  <c r="E44" i="1" s="1"/>
  <c r="M20" i="1"/>
  <c r="E20" i="1"/>
  <c r="E43" i="1" s="1"/>
  <c r="D20" i="1"/>
  <c r="C20" i="1"/>
  <c r="B20" i="1"/>
  <c r="A20" i="1"/>
  <c r="M19" i="1"/>
  <c r="P42" i="1" s="1"/>
  <c r="E19" i="1"/>
  <c r="D19" i="1"/>
  <c r="C19" i="1"/>
  <c r="E42" i="1" s="1"/>
  <c r="B19" i="1"/>
  <c r="A19" i="1"/>
  <c r="M18" i="1"/>
  <c r="E18" i="1"/>
  <c r="D18" i="1"/>
  <c r="C18" i="1"/>
  <c r="B18" i="1"/>
  <c r="A18" i="1"/>
  <c r="E41" i="1" s="1"/>
  <c r="M17" i="1"/>
  <c r="E17" i="1"/>
  <c r="D17" i="1"/>
  <c r="C17" i="1"/>
  <c r="B17" i="1"/>
  <c r="A17" i="1"/>
  <c r="E40" i="1" s="1"/>
  <c r="M16" i="1"/>
  <c r="E16" i="1"/>
  <c r="E39" i="1" s="1"/>
  <c r="D16" i="1"/>
  <c r="C16" i="1"/>
  <c r="B16" i="1"/>
  <c r="A16" i="1"/>
  <c r="M15" i="1"/>
  <c r="P38" i="1" s="1"/>
  <c r="E15" i="1"/>
  <c r="D15" i="1"/>
  <c r="C15" i="1"/>
  <c r="E38" i="1" s="1"/>
  <c r="B15" i="1"/>
  <c r="A15" i="1"/>
  <c r="M14" i="1"/>
  <c r="E14" i="1"/>
  <c r="D14" i="1"/>
  <c r="C14" i="1"/>
  <c r="B14" i="1"/>
  <c r="A14" i="1"/>
  <c r="E37" i="1" s="1"/>
  <c r="M13" i="1"/>
  <c r="E13" i="1"/>
  <c r="D13" i="1"/>
  <c r="C13" i="1"/>
  <c r="B13" i="1"/>
  <c r="A13" i="1"/>
  <c r="E36" i="1" s="1"/>
  <c r="R7" i="1"/>
  <c r="H7" i="1"/>
  <c r="Q62" i="1" s="1"/>
  <c r="Q6" i="1"/>
  <c r="D6" i="1"/>
  <c r="Q5" i="1"/>
  <c r="J55" i="1" s="1"/>
  <c r="P4" i="1"/>
  <c r="J56" i="1" s="1"/>
  <c r="A4" i="1"/>
  <c r="A3" i="1"/>
  <c r="A2" i="1"/>
  <c r="AS40" i="2" l="1"/>
  <c r="AR40" i="2"/>
  <c r="N66" i="1"/>
  <c r="O66" i="1" s="1"/>
  <c r="O65" i="1"/>
  <c r="A64" i="1"/>
  <c r="P47" i="1"/>
  <c r="H58" i="1" s="1"/>
  <c r="AT27" i="2"/>
  <c r="AP27" i="2"/>
  <c r="AQ27" i="2" s="1"/>
  <c r="AS27" i="2" s="1"/>
  <c r="AS45" i="2"/>
  <c r="AR45" i="2"/>
  <c r="AP26" i="2"/>
  <c r="AQ26" i="2" s="1"/>
  <c r="AS26" i="2" s="1"/>
  <c r="AT26" i="2" s="1"/>
  <c r="AS46" i="2"/>
  <c r="AR46" i="2"/>
  <c r="AL32" i="2"/>
  <c r="AL13" i="2"/>
  <c r="AM13" i="2"/>
  <c r="AM17" i="2" s="1"/>
  <c r="AQ42" i="2"/>
  <c r="AS41" i="2"/>
  <c r="AR41" i="2"/>
  <c r="AS48" i="2"/>
  <c r="AR48" i="2"/>
  <c r="AS49" i="2"/>
  <c r="AR49" i="2"/>
  <c r="M59" i="1"/>
  <c r="Q59" i="1" s="1"/>
  <c r="L56" i="1"/>
  <c r="M60" i="1"/>
  <c r="Q60" i="1" s="1"/>
  <c r="AQ14" i="2"/>
  <c r="AQ16" i="2"/>
  <c r="L55" i="1"/>
  <c r="N56" i="1"/>
  <c r="AP24" i="2"/>
  <c r="AN30" i="2"/>
  <c r="AT42" i="2"/>
  <c r="AT50" i="2" s="1"/>
  <c r="AQ43" i="2"/>
  <c r="Q55" i="1"/>
  <c r="Q57" i="1" s="1"/>
  <c r="H56" i="1"/>
  <c r="AO24" i="2"/>
  <c r="AN29" i="2"/>
  <c r="AM30" i="2"/>
  <c r="AO30" i="2" s="1"/>
  <c r="N55" i="1"/>
  <c r="M57" i="1" s="1"/>
  <c r="O56" i="1"/>
  <c r="M58" i="1"/>
  <c r="AO44" i="2"/>
  <c r="AT45" i="2"/>
  <c r="O55" i="1"/>
  <c r="O57" i="1" s="1"/>
  <c r="P55" i="1"/>
  <c r="P57" i="1" s="1"/>
  <c r="Q56" i="1"/>
  <c r="AM31" i="2"/>
  <c r="AO31" i="2" s="1"/>
  <c r="AO42" i="2"/>
  <c r="AO50" i="2" s="1"/>
  <c r="AT43" i="2"/>
  <c r="AQ44" i="2"/>
  <c r="AP50" i="2"/>
  <c r="AR39" i="2"/>
  <c r="AR47" i="2"/>
  <c r="H55" i="1"/>
  <c r="AK24" i="2"/>
  <c r="AK25" i="2"/>
  <c r="AO25" i="2" s="1"/>
  <c r="AN28" i="2"/>
  <c r="AO28" i="2" s="1"/>
  <c r="AM29" i="2"/>
  <c r="AO29" i="2" s="1"/>
  <c r="AP31" i="2" l="1"/>
  <c r="AQ31" i="2" s="1"/>
  <c r="AS31" i="2" s="1"/>
  <c r="AT31" i="2" s="1"/>
  <c r="AT25" i="2"/>
  <c r="AP25" i="2"/>
  <c r="AP29" i="2"/>
  <c r="AQ29" i="2" s="1"/>
  <c r="AS29" i="2" s="1"/>
  <c r="AT29" i="2" s="1"/>
  <c r="AT30" i="2"/>
  <c r="AP30" i="2"/>
  <c r="AQ30" i="2" s="1"/>
  <c r="AS30" i="2" s="1"/>
  <c r="AT28" i="2"/>
  <c r="AP28" i="2"/>
  <c r="AQ28" i="2" s="1"/>
  <c r="AS28" i="2" s="1"/>
  <c r="Q58" i="1"/>
  <c r="Q61" i="1" s="1"/>
  <c r="P58" i="1"/>
  <c r="P61" i="1" s="1"/>
  <c r="O58" i="1"/>
  <c r="O61" i="1" s="1"/>
  <c r="O62" i="1" s="1"/>
  <c r="G66" i="1" s="1"/>
  <c r="M61" i="1"/>
  <c r="AP32" i="2"/>
  <c r="AR42" i="2"/>
  <c r="AS42" i="2"/>
  <c r="AS50" i="2" s="1"/>
  <c r="AQ24" i="2"/>
  <c r="AO32" i="2"/>
  <c r="P62" i="1"/>
  <c r="M66" i="1" s="1"/>
  <c r="AN32" i="2"/>
  <c r="AS44" i="2"/>
  <c r="AR44" i="2"/>
  <c r="AM32" i="2"/>
  <c r="AK32" i="2"/>
  <c r="AS43" i="2"/>
  <c r="AR43" i="2"/>
  <c r="AL17" i="2"/>
  <c r="AN13" i="2"/>
  <c r="M62" i="1"/>
  <c r="AQ50" i="2"/>
  <c r="AN17" i="2" l="1"/>
  <c r="AP13" i="2"/>
  <c r="L66" i="1"/>
  <c r="AS24" i="2"/>
  <c r="AQ32" i="2"/>
  <c r="AS32" i="2" l="1"/>
  <c r="AT24" i="2"/>
  <c r="AT32" i="2" s="1"/>
  <c r="AP17" i="2"/>
  <c r="AQ13" i="2"/>
  <c r="AQ17" i="2" s="1"/>
</calcChain>
</file>

<file path=xl/comments1.xml><?xml version="1.0" encoding="utf-8"?>
<comments xmlns="http://schemas.openxmlformats.org/spreadsheetml/2006/main">
  <authors>
    <author/>
  </authors>
  <commentList>
    <comment ref="R11" authorId="0">
      <text>
        <r>
          <rPr>
            <sz val="10"/>
            <color rgb="FF000000"/>
            <rFont val="Arial"/>
            <scheme val="minor"/>
          </rPr>
          <t>ATENCIÓN:
NO SE ABONARA IMPORTE ALGUNO SI NO SE JUSTIFICA EL ALOJAMIENTO.
Las facturas deberán presentarse junto con los documentos sobre las comisiones y debe constar en ellas que han sido abonadas</t>
        </r>
      </text>
    </comment>
    <comment ref="T13" authorId="0">
      <text>
        <r>
          <rPr>
            <sz val="10"/>
            <color rgb="FF000000"/>
            <rFont val="Arial"/>
            <scheme val="minor"/>
          </rPr>
          <t xml:space="preserve">
Alemania
Bélgica
Dinamarca
Estados Unidos
Finlandia
Francia
Gran Bretaña
Holanda
Italia
Japón
Luxemburgo
Noruega
Rusia
Suecia
Suiza
</t>
        </r>
      </text>
    </comment>
    <comment ref="U13" authorId="0">
      <text>
        <r>
          <rPr>
            <sz val="10"/>
            <color rgb="FF000000"/>
            <rFont val="Arial"/>
            <scheme val="minor"/>
          </rPr>
          <t xml:space="preserve">
Angola
Argentina
Argelia
Austria
Brasil
Canadá
Chile
Colombia
Corea
Emiratos Árabes
Etiopía
Gabón
Hungría
Indonesia
Israel
Kuwait
Líbano
Libia
Nicaragua
Nigeria
Polonia
Portugal
Rumanía
Yemen
</t>
        </r>
      </text>
    </comment>
    <comment ref="V13" authorId="0">
      <text>
        <r>
          <rPr>
            <sz val="10"/>
            <color rgb="FF000000"/>
            <rFont val="Arial"/>
            <scheme val="minor"/>
          </rPr>
          <t xml:space="preserve">
Resto del Mundo
</t>
        </r>
      </text>
    </comment>
    <comment ref="U26" authorId="0">
      <text>
        <r>
          <rPr>
            <sz val="10"/>
            <color rgb="FF000000"/>
            <rFont val="Arial"/>
            <scheme val="minor"/>
          </rPr>
          <t xml:space="preserve">
Alemania
Bélgica
Dinamarca
Estados Unidos
Finlandia
Francia
Gran Bretaña
Holanda
Italia
Japón
Luxemburgo
Noruega
Rusia
Suecia
Suiza
</t>
        </r>
      </text>
    </comment>
    <comment ref="Y26" authorId="0">
      <text>
        <r>
          <rPr>
            <sz val="10"/>
            <color rgb="FF000000"/>
            <rFont val="Arial"/>
            <scheme val="minor"/>
          </rPr>
          <t xml:space="preserve">
Angola
Argentina
Argelia
Austria
Brasil
Canadá
Chile
Colombia
Corea
Emiratos Árabes
Etiopía
Gabón
Hungría
Indonesia
Israel
Kuwait
Líbano
Libia
Nicaragua
Nigeria
Polonia
Portugal
Rumanía
Yemen
</t>
        </r>
      </text>
    </comment>
    <comment ref="AC26" authorId="0">
      <text>
        <r>
          <rPr>
            <sz val="10"/>
            <color rgb="FF000000"/>
            <rFont val="Arial"/>
            <scheme val="minor"/>
          </rPr>
          <t xml:space="preserve">
Resto del Mundo
</t>
        </r>
      </text>
    </comment>
    <comment ref="AI37" authorId="0">
      <text>
        <r>
          <rPr>
            <sz val="10"/>
            <color rgb="FF000000"/>
            <rFont val="Arial"/>
            <scheme val="minor"/>
          </rPr>
          <t>NO SE ABONARA IMPORTE ALGUNO SI NO SE JUSTIFICA EL ALOJAMIENTO.
Las facturas deberán presentarse junto con los documentos sobre las comisiones y debe constar en ellas que han sido abonadas</t>
        </r>
      </text>
    </comment>
  </commentList>
</comments>
</file>

<file path=xl/sharedStrings.xml><?xml version="1.0" encoding="utf-8"?>
<sst xmlns="http://schemas.openxmlformats.org/spreadsheetml/2006/main" count="245" uniqueCount="169">
  <si>
    <t>CONSEJERíA DE EDUCACIÓN, CIENCIA Y FORMACIÓN PROFESIONAL</t>
  </si>
  <si>
    <t>Mes en que se realizan las comisiones</t>
  </si>
  <si>
    <t>LA JEFA DEL SERVICIO DE COORDINACIÓN</t>
  </si>
  <si>
    <t>IRPF:</t>
  </si>
  <si>
    <t>EL JEFE DE LA UNIDAD DE PROGRAMAS EDUCATIVOS</t>
  </si>
  <si>
    <t>Nombre:</t>
  </si>
  <si>
    <t>NIF:</t>
  </si>
  <si>
    <t>EL JEFE DEL SERVICIO DE INSPECCIÓN</t>
  </si>
  <si>
    <t>Localidad domicilio particular :</t>
  </si>
  <si>
    <t>Funcionario o laboral</t>
  </si>
  <si>
    <t>LA DELEGADA PROVINCIAL</t>
  </si>
  <si>
    <t>ORDEN DE SERVICIO . Propuesta y aprobación</t>
  </si>
  <si>
    <t>Conforme a lo establecido en el Decreto 287/2007, de 3 de agosto (DOE nº 92 de 9/8), el órgano abajo firmante, autoriza que la persona que figura en el  encabezamiento realice las comisiones que seguidamente se indican y en los términos que igualmente se señalan, autorizando igualmente el gasto de dichas comisones</t>
  </si>
  <si>
    <t>SALIDA</t>
  </si>
  <si>
    <t>REGRESO</t>
  </si>
  <si>
    <t>ITINERARIO QUE SE VA A REALIZAR</t>
  </si>
  <si>
    <t>Medio de transporte</t>
  </si>
  <si>
    <t xml:space="preserve">Motivo de la comisión o desplazamiento </t>
  </si>
  <si>
    <t>hora</t>
  </si>
  <si>
    <t>día</t>
  </si>
  <si>
    <t>EL DIRECTOR DEL CENTRO</t>
  </si>
  <si>
    <t>(sellar y firmar)</t>
  </si>
  <si>
    <t>EJECUCION DE LAS COMISIONES</t>
  </si>
  <si>
    <t>El comisionado declara que las comisiónes de servicio aprobadas han sido realizadas conforme a los datos y circunstancias previamente aprobados o, en su caso, los que a continuación se indican:</t>
  </si>
  <si>
    <t>ITINERARIO REALIZADO</t>
  </si>
  <si>
    <t>Nº Kms.</t>
  </si>
  <si>
    <t>Nº 1/2 manut.</t>
  </si>
  <si>
    <t>Nº alojam.</t>
  </si>
  <si>
    <t>TOTALES.............................</t>
  </si>
  <si>
    <t>Fecha :</t>
  </si>
  <si>
    <t xml:space="preserve">CERTIFICO que las comisiones se han realizado de conformidad con la orden de servicio, estando autorizado el gasto, procediendo el pago de la liquidación que figura a continuación.                      </t>
  </si>
  <si>
    <t>El Comisionado,</t>
  </si>
  <si>
    <t>LIQUIDACIÓN DE LA COMISIÓN.</t>
  </si>
  <si>
    <t>C O N C E P T O</t>
  </si>
  <si>
    <t>Uds en extranjero (*)</t>
  </si>
  <si>
    <t>Uds. en Madrid        Barcelona (*)</t>
  </si>
  <si>
    <t>Uds en Resto Localidades (*)</t>
  </si>
  <si>
    <t>TOTAL POR CONCEPTO</t>
  </si>
  <si>
    <t>Base IRPF</t>
  </si>
  <si>
    <t>Retención</t>
  </si>
  <si>
    <t>Liquido</t>
  </si>
  <si>
    <t>MANUTENCIÓN (*)</t>
  </si>
  <si>
    <t>ALOJAMIENTO</t>
  </si>
  <si>
    <t>TOTALES</t>
  </si>
  <si>
    <t>LOCOMOCIÓN</t>
  </si>
  <si>
    <t xml:space="preserve">Transporte público </t>
  </si>
  <si>
    <t>Otros</t>
  </si>
  <si>
    <t>TOTAL TODOS LOS CONCEPTOS</t>
  </si>
  <si>
    <t xml:space="preserve">(*) Se considera como unidad el importe de 1/2 manutención.   </t>
  </si>
  <si>
    <t>Impuesto Renta Personas Físicas</t>
  </si>
  <si>
    <t>Liquido a abonar al comisionado</t>
  </si>
  <si>
    <t>Recibi</t>
  </si>
  <si>
    <t>Integro sujeto a retención</t>
  </si>
  <si>
    <t>Integro no sujeto a retención</t>
  </si>
  <si>
    <t>Importe retenido</t>
  </si>
  <si>
    <t>Mes en que se realizan los desplazamientos</t>
  </si>
  <si>
    <t>MES EN QUE SE REALIZAN LOS DESPLAZAMIENTOS</t>
  </si>
  <si>
    <t>COMISIONADO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</si>
  <si>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</si>
  <si>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</si>
  <si>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</si>
  <si>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</si>
  <si>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</si>
  <si>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</si>
  <si>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</si>
  <si>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</si>
  <si>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</si>
  <si>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</si>
  <si>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</si>
  <si>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</si>
  <si>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Localidad del domicilio particular:</t>
  </si>
  <si>
    <t>N.I.F.:</t>
  </si>
  <si>
    <t>Medio de locomoción</t>
  </si>
  <si>
    <t xml:space="preserve">C E N T R O    </t>
  </si>
  <si>
    <t xml:space="preserve">Tipo </t>
  </si>
  <si>
    <r>
      <rPr>
        <b/>
        <sz val="10"/>
        <color theme="1"/>
        <rFont val="Palatino Linotype"/>
      </rPr>
      <t xml:space="preserve">% IRPF               </t>
    </r>
    <r>
      <rPr>
        <b/>
        <sz val="9"/>
        <color theme="1"/>
        <rFont val="Palatino Linotype"/>
      </rPr>
      <t xml:space="preserve"> </t>
    </r>
    <r>
      <rPr>
        <sz val="9"/>
        <color rgb="FFFF0000"/>
        <rFont val="Palatino Linotype"/>
      </rPr>
      <t>(El de la nómina)</t>
    </r>
  </si>
  <si>
    <t>V.oficial</t>
  </si>
  <si>
    <t>V.particular</t>
  </si>
  <si>
    <t>T.público</t>
  </si>
  <si>
    <t>Taxi</t>
  </si>
  <si>
    <t>Nombre</t>
  </si>
  <si>
    <t>PROGRAMA DE GASTO</t>
  </si>
  <si>
    <t>Categoría</t>
  </si>
  <si>
    <t>Localidad</t>
  </si>
  <si>
    <t>Director</t>
  </si>
  <si>
    <t>Funcionario</t>
  </si>
  <si>
    <t>Laboral</t>
  </si>
  <si>
    <t xml:space="preserve">CÁLCULO DE LA LIQUIDACIÓN </t>
  </si>
  <si>
    <t>TIPOS DE CENTRO</t>
  </si>
  <si>
    <t>Fecha de los desplazamientos (dd/mm/aa):</t>
  </si>
  <si>
    <t>Primero</t>
  </si>
  <si>
    <t>Último</t>
  </si>
  <si>
    <t>Centro de Profesores y Recursos</t>
  </si>
  <si>
    <t>Orden</t>
  </si>
  <si>
    <r>
      <rPr>
        <b/>
        <sz val="12"/>
        <color theme="1"/>
        <rFont val="Palatino Linotype"/>
      </rPr>
      <t xml:space="preserve">ITINERARIO REALIZADO </t>
    </r>
    <r>
      <rPr>
        <sz val="10"/>
        <color theme="1"/>
        <rFont val="Palatino Linotype"/>
      </rPr>
      <t xml:space="preserve">                                                                                                </t>
    </r>
    <r>
      <rPr>
        <b/>
        <sz val="10"/>
        <color rgb="FFFF0000"/>
        <rFont val="Palatino Linotype"/>
      </rPr>
      <t>(Localidad donde se inicia, localidades que se visitan y localidad donde se regresa. Separar localidades con un guión)</t>
    </r>
  </si>
  <si>
    <t>Inicio</t>
  </si>
  <si>
    <t>Regreso</t>
  </si>
  <si>
    <t xml:space="preserve">Locomoción </t>
  </si>
  <si>
    <t>Manutención</t>
  </si>
  <si>
    <t>Alojamiento</t>
  </si>
  <si>
    <t>Num.</t>
  </si>
  <si>
    <t>Integro</t>
  </si>
  <si>
    <t>Impuesto s/Renta Personas Fisicas</t>
  </si>
  <si>
    <t>LIQUIDO A ABONAR</t>
  </si>
  <si>
    <t>Escuela Infantil</t>
  </si>
  <si>
    <t xml:space="preserve">Kms. </t>
  </si>
  <si>
    <t>Medio transporte</t>
  </si>
  <si>
    <t>Resto Localidades</t>
  </si>
  <si>
    <t>Madrid    Barcelona</t>
  </si>
  <si>
    <t>EXTRANJERO</t>
  </si>
  <si>
    <t>Nº.                   Madrid  Barcelona</t>
  </si>
  <si>
    <t>Nº               resto localidades</t>
  </si>
  <si>
    <t>EN EXTRANJERO</t>
  </si>
  <si>
    <t>Importe factura</t>
  </si>
  <si>
    <t>No sujeto</t>
  </si>
  <si>
    <t>Sujeto</t>
  </si>
  <si>
    <t>% retención</t>
  </si>
  <si>
    <t>Programas de gasto</t>
  </si>
  <si>
    <t>Centro de Educ. de Personas Adultas</t>
  </si>
  <si>
    <t>Hora             (hh:mm)</t>
  </si>
  <si>
    <t>Día</t>
  </si>
  <si>
    <t>Medias</t>
  </si>
  <si>
    <t>Enteras</t>
  </si>
  <si>
    <t>Zona A</t>
  </si>
  <si>
    <t>Zona B</t>
  </si>
  <si>
    <t>Zona C</t>
  </si>
  <si>
    <t>Kms.</t>
  </si>
  <si>
    <t>Colegio de Educación Especial</t>
  </si>
  <si>
    <t>Transporte público</t>
  </si>
  <si>
    <t>221B</t>
  </si>
  <si>
    <t>Colegio de Educ. Infantil y Primaria</t>
  </si>
  <si>
    <t>Peaje</t>
  </si>
  <si>
    <t>222A</t>
  </si>
  <si>
    <t>Colegio Rural Agrupado</t>
  </si>
  <si>
    <t>Aparcamiento</t>
  </si>
  <si>
    <t>222B</t>
  </si>
  <si>
    <t>Equipo de Orientación Educativa  y Psicopedagógica</t>
  </si>
  <si>
    <t>TOTALES LOCOMOCIÓN</t>
  </si>
  <si>
    <t>222C</t>
  </si>
  <si>
    <t>Escuela Oficial de Idiomas</t>
  </si>
  <si>
    <t>222E</t>
  </si>
  <si>
    <t>Instituto de Educación Secundaria</t>
  </si>
  <si>
    <t>222G</t>
  </si>
  <si>
    <t>U.Europ.</t>
  </si>
  <si>
    <t>MANUTENCIÓN</t>
  </si>
  <si>
    <t>Madrid o Barcelona</t>
  </si>
  <si>
    <t>Resto localidades</t>
  </si>
  <si>
    <t>Medias sin pernocta</t>
  </si>
  <si>
    <t>Medias con pernocta</t>
  </si>
  <si>
    <t xml:space="preserve">OTROS GASTOS </t>
  </si>
  <si>
    <t>MADRID / BARCELONA</t>
  </si>
  <si>
    <t>RESTO DE LOCALIDADES</t>
  </si>
  <si>
    <t>ZONA A</t>
  </si>
  <si>
    <t>ZONA B</t>
  </si>
  <si>
    <t>ZONA C</t>
  </si>
  <si>
    <t>Enteras sin pernocta</t>
  </si>
  <si>
    <t>CONCEPTO</t>
  </si>
  <si>
    <t>IMPORTE</t>
  </si>
  <si>
    <r>
      <rPr>
        <b/>
        <sz val="11"/>
        <color theme="1"/>
        <rFont val="Palatino Linotype"/>
      </rPr>
      <t>DETALLE DE LAS MANUTENCIONES</t>
    </r>
    <r>
      <rPr>
        <b/>
        <sz val="10"/>
        <color theme="1"/>
        <rFont val="Palatino Linotype"/>
      </rPr>
      <t xml:space="preserve"> </t>
    </r>
    <r>
      <rPr>
        <sz val="10"/>
        <color rgb="FFFF0000"/>
        <rFont val="Palatino Linotype"/>
      </rPr>
      <t>(</t>
    </r>
    <r>
      <rPr>
        <i/>
        <sz val="10"/>
        <color rgb="FFFF0000"/>
        <rFont val="Palatino Linotype"/>
      </rPr>
      <t>Los datos que se consignen , deben coincidir con los que figuran en la relación de los itinerarios</t>
    </r>
    <r>
      <rPr>
        <sz val="10"/>
        <color rgb="FFFF0000"/>
        <rFont val="Palatino Linotype"/>
      </rPr>
      <t>)</t>
    </r>
  </si>
  <si>
    <t>MEDIAS</t>
  </si>
  <si>
    <t>ENTERAS</t>
  </si>
  <si>
    <r>
      <rPr>
        <b/>
        <sz val="11"/>
        <color theme="1"/>
        <rFont val="Palatino Linotype"/>
      </rPr>
      <t>DETALLE DE LAS MANUTENCIONES</t>
    </r>
    <r>
      <rPr>
        <b/>
        <sz val="10"/>
        <color theme="1"/>
        <rFont val="Palatino Linotype"/>
      </rPr>
      <t xml:space="preserve"> EN EL EXTRANJERO      </t>
    </r>
    <r>
      <rPr>
        <sz val="10"/>
        <color rgb="FFFF0000"/>
        <rFont val="Palatino Linotype"/>
      </rPr>
      <t>(</t>
    </r>
    <r>
      <rPr>
        <i/>
        <sz val="10"/>
        <color rgb="FFFF0000"/>
        <rFont val="Palatino Linotype"/>
      </rPr>
      <t>Los datos que se consignen , deben coincidir con los que figuran en la relación de los itinerarios</t>
    </r>
    <r>
      <rPr>
        <sz val="10"/>
        <color rgb="FFFF0000"/>
        <rFont val="Palatino Linotype"/>
      </rPr>
      <t>)</t>
    </r>
  </si>
  <si>
    <t>Enteras con pernocta</t>
  </si>
  <si>
    <t>Con pernocta</t>
  </si>
  <si>
    <t>Sin pernocta</t>
  </si>
  <si>
    <t xml:space="preserve">TOTALES </t>
  </si>
  <si>
    <r>
      <rPr>
        <b/>
        <sz val="12"/>
        <color theme="1"/>
        <rFont val="Palatino Linotype"/>
      </rPr>
      <t xml:space="preserve">ALOJAMIENTO                           </t>
    </r>
    <r>
      <rPr>
        <b/>
        <sz val="9"/>
        <color rgb="FFFF0000"/>
        <rFont val="Palatino Linotype"/>
      </rPr>
      <t>(Se diligenciará una fila por cada factura presentada)</t>
    </r>
  </si>
  <si>
    <t>Maximo a abonar</t>
  </si>
  <si>
    <t xml:space="preserve">Factura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</si>
</sst>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General;;"/>
    <numFmt numFmtId="165" formatCode="\ \ General"/>
    <numFmt numFmtId="166" formatCode="h:mm;;"/>
    <numFmt numFmtId="167" formatCode="0;;"/>
    <numFmt numFmtId="168" formatCode="#,##0.00;;\ \ \ "/>
    <numFmt numFmtId="169" formatCode="#,##0;;"/>
    <numFmt numFmtId="170" formatCode="#,##0;;\ \ "/>
    <numFmt numFmtId="171" formatCode="[$-40A]d&quot; de &quot;mmmm&quot; de &quot;yyyy;;"/>
    <numFmt numFmtId="172" formatCode="#,##0.00;[Red]#,##0.00;#"/>
    <numFmt numFmtId="173" formatCode="#,##0.00;;"/>
    <numFmt numFmtId="174" formatCode="0.00;;"/>
    <numFmt numFmtId="175" formatCode="#,##0;[Red]#,##0;#"/>
    <numFmt numFmtId="176" formatCode="dd/mm/yy"/>
    <numFmt numFmtId="177" formatCode="0\ %;;"/>
    <numFmt numFmtId="178" formatCode="#,##0.00\ ;[Red]#,##0.00;;\ \ \ \ \ \ \ \ \ \ "/>
    <numFmt numFmtId="179" formatCode="0.00\ %;;"/>
    <numFmt numFmtId="180" formatCode="#,##0.00;[Red]#,##0.00;;"/>
    <numFmt numFmtId="181" formatCode="#,##0.00\ ;[Red]#,##0.00\ ;#\ \ \ "/>
    <numFmt numFmtId="182" formatCode="#,##0.00\ ;[Red]#,##0.00\ ;\ "/>
    <numFmt numFmtId="183" formatCode="#,##0.00\ &quot;€&quot;;[Red]#,##0.00;;"/>
  </numFmts>
  <fonts count="30">
    <font>
      <sz val="10"/>
      <color rgb="FF000000"/>
      <name val="Arial"/>
      <scheme val="minor"/>
    </font>
    <font>
      <b/>
      <i/>
      <sz val="10"/>
      <color theme="1"/>
      <name val="Palatino Linotype"/>
    </font>
    <font>
      <b/>
      <sz val="9"/>
      <color theme="1"/>
      <name val="Palatino Linotype"/>
    </font>
    <font>
      <sz val="10"/>
      <color theme="1"/>
      <name val="Palatino Linotype"/>
    </font>
    <font>
      <sz val="10"/>
      <name val="Arial"/>
    </font>
    <font>
      <sz val="16"/>
      <color theme="1"/>
      <name val="Palatino Linotype"/>
    </font>
    <font>
      <sz val="9"/>
      <color theme="1"/>
      <name val="Palatino Linotype"/>
    </font>
    <font>
      <b/>
      <sz val="10"/>
      <color theme="1"/>
      <name val="Palatino Linotype"/>
    </font>
    <font>
      <b/>
      <sz val="12"/>
      <color theme="1"/>
      <name val="Palatino Linotype"/>
    </font>
    <font>
      <sz val="10"/>
      <color theme="1"/>
      <name val="Arial"/>
    </font>
    <font>
      <sz val="8"/>
      <color theme="1"/>
      <name val="Palatino Linotype"/>
    </font>
    <font>
      <sz val="6"/>
      <color theme="1"/>
      <name val="Palatino Linotype"/>
    </font>
    <font>
      <sz val="7"/>
      <color theme="1"/>
      <name val="Palatino Linotype"/>
    </font>
    <font>
      <i/>
      <sz val="9"/>
      <color theme="1"/>
      <name val="Palatino Linotype"/>
    </font>
    <font>
      <i/>
      <sz val="6"/>
      <color theme="1"/>
      <name val="Palatino Linotype"/>
    </font>
    <font>
      <sz val="12"/>
      <color theme="1"/>
      <name val="Palatino Linotype"/>
    </font>
    <font>
      <b/>
      <sz val="14"/>
      <color theme="1"/>
      <name val="Palatino Linotype"/>
    </font>
    <font>
      <sz val="10"/>
      <color theme="1"/>
      <name val="Andalus"/>
    </font>
    <font>
      <u/>
      <sz val="20"/>
      <color theme="1"/>
      <name val="Palatino Linotype"/>
    </font>
    <font>
      <b/>
      <sz val="11"/>
      <color theme="1"/>
      <name val="Palatino Linotype"/>
    </font>
    <font>
      <b/>
      <sz val="16"/>
      <color theme="1"/>
      <name val="Palatino Linotype"/>
    </font>
    <font>
      <b/>
      <sz val="18"/>
      <color theme="1"/>
      <name val="Palatino Linotype"/>
    </font>
    <font>
      <b/>
      <sz val="12"/>
      <color theme="1"/>
      <name val="Times New Roman"/>
    </font>
    <font>
      <b/>
      <sz val="12"/>
      <color rgb="FFFF0000"/>
      <name val="Palatino Linotype"/>
    </font>
    <font>
      <b/>
      <i/>
      <sz val="14"/>
      <color theme="1"/>
      <name val="Palatino Linotype"/>
    </font>
    <font>
      <sz val="9"/>
      <color rgb="FFFF0000"/>
      <name val="Palatino Linotype"/>
    </font>
    <font>
      <b/>
      <sz val="10"/>
      <color rgb="FFFF0000"/>
      <name val="Palatino Linotype"/>
    </font>
    <font>
      <sz val="10"/>
      <color rgb="FFFF0000"/>
      <name val="Palatino Linotype"/>
    </font>
    <font>
      <i/>
      <sz val="10"/>
      <color rgb="FFFF0000"/>
      <name val="Palatino Linotype"/>
    </font>
    <font>
      <b/>
      <sz val="9"/>
      <color rgb="FFFF0000"/>
      <name val="Palatino Linotype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</fills>
  <borders count="17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95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6" fillId="2" borderId="10" xfId="0" applyFont="1" applyFill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166" fontId="12" fillId="0" borderId="29" xfId="0" applyNumberFormat="1" applyFont="1" applyBorder="1" applyAlignment="1">
      <alignment horizontal="center" vertical="center" wrapText="1"/>
    </xf>
    <xf numFmtId="167" fontId="12" fillId="0" borderId="30" xfId="0" applyNumberFormat="1" applyFont="1" applyBorder="1" applyAlignment="1">
      <alignment horizontal="center" vertical="center" wrapText="1"/>
    </xf>
    <xf numFmtId="166" fontId="12" fillId="0" borderId="31" xfId="0" applyNumberFormat="1" applyFont="1" applyBorder="1" applyAlignment="1">
      <alignment horizontal="center" vertical="center" wrapText="1"/>
    </xf>
    <xf numFmtId="167" fontId="12" fillId="0" borderId="32" xfId="0" applyNumberFormat="1" applyFont="1" applyBorder="1" applyAlignment="1">
      <alignment horizontal="center" vertical="center" wrapText="1"/>
    </xf>
    <xf numFmtId="164" fontId="12" fillId="0" borderId="36" xfId="0" applyNumberFormat="1" applyFont="1" applyBorder="1" applyAlignment="1">
      <alignment horizontal="center" vertical="center" wrapText="1"/>
    </xf>
    <xf numFmtId="166" fontId="12" fillId="0" borderId="38" xfId="0" applyNumberFormat="1" applyFont="1" applyBorder="1" applyAlignment="1">
      <alignment horizontal="center" vertical="center" wrapText="1"/>
    </xf>
    <xf numFmtId="167" fontId="12" fillId="0" borderId="39" xfId="0" applyNumberFormat="1" applyFont="1" applyBorder="1" applyAlignment="1">
      <alignment horizontal="center" vertical="center" wrapText="1"/>
    </xf>
    <xf numFmtId="166" fontId="12" fillId="0" borderId="40" xfId="0" applyNumberFormat="1" applyFont="1" applyBorder="1" applyAlignment="1">
      <alignment horizontal="center" vertical="center" wrapText="1"/>
    </xf>
    <xf numFmtId="167" fontId="12" fillId="0" borderId="41" xfId="0" applyNumberFormat="1" applyFont="1" applyBorder="1" applyAlignment="1">
      <alignment horizontal="center" vertical="center" wrapText="1"/>
    </xf>
    <xf numFmtId="164" fontId="12" fillId="0" borderId="45" xfId="0" applyNumberFormat="1" applyFont="1" applyBorder="1" applyAlignment="1">
      <alignment horizontal="center" vertical="center" wrapText="1"/>
    </xf>
    <xf numFmtId="166" fontId="12" fillId="0" borderId="47" xfId="0" applyNumberFormat="1" applyFont="1" applyBorder="1" applyAlignment="1">
      <alignment horizontal="center" vertical="center" wrapText="1"/>
    </xf>
    <xf numFmtId="167" fontId="12" fillId="0" borderId="48" xfId="0" applyNumberFormat="1" applyFont="1" applyBorder="1" applyAlignment="1">
      <alignment horizontal="center" vertical="center" wrapText="1"/>
    </xf>
    <xf numFmtId="166" fontId="12" fillId="0" borderId="49" xfId="0" applyNumberFormat="1" applyFont="1" applyBorder="1" applyAlignment="1">
      <alignment horizontal="center" vertical="center" wrapText="1"/>
    </xf>
    <xf numFmtId="167" fontId="12" fillId="0" borderId="50" xfId="0" applyNumberFormat="1" applyFont="1" applyBorder="1" applyAlignment="1">
      <alignment horizontal="center" vertical="center" wrapText="1"/>
    </xf>
    <xf numFmtId="164" fontId="12" fillId="0" borderId="54" xfId="0" applyNumberFormat="1" applyFont="1" applyBorder="1" applyAlignment="1">
      <alignment horizontal="center" vertical="center" wrapText="1"/>
    </xf>
    <xf numFmtId="169" fontId="3" fillId="0" borderId="36" xfId="0" applyNumberFormat="1" applyFont="1" applyBorder="1" applyAlignment="1">
      <alignment horizontal="right" vertical="center" wrapText="1"/>
    </xf>
    <xf numFmtId="170" fontId="3" fillId="0" borderId="67" xfId="0" applyNumberFormat="1" applyFont="1" applyBorder="1" applyAlignment="1">
      <alignment horizontal="left" vertical="center" wrapText="1"/>
    </xf>
    <xf numFmtId="169" fontId="3" fillId="0" borderId="45" xfId="0" applyNumberFormat="1" applyFont="1" applyBorder="1" applyAlignment="1">
      <alignment horizontal="right" vertical="center" wrapText="1"/>
    </xf>
    <xf numFmtId="169" fontId="3" fillId="0" borderId="54" xfId="0" applyNumberFormat="1" applyFont="1" applyBorder="1" applyAlignment="1">
      <alignment horizontal="right" vertical="center" wrapText="1"/>
    </xf>
    <xf numFmtId="167" fontId="3" fillId="2" borderId="71" xfId="0" applyNumberFormat="1" applyFont="1" applyFill="1" applyBorder="1" applyAlignment="1">
      <alignment horizontal="right" vertical="center" wrapText="1"/>
    </xf>
    <xf numFmtId="167" fontId="3" fillId="2" borderId="71" xfId="0" applyNumberFormat="1" applyFont="1" applyFill="1" applyBorder="1" applyAlignment="1">
      <alignment horizontal="center" vertical="center" wrapText="1"/>
    </xf>
    <xf numFmtId="167" fontId="3" fillId="2" borderId="72" xfId="0" applyNumberFormat="1" applyFont="1" applyFill="1" applyBorder="1" applyAlignment="1">
      <alignment horizontal="center" vertical="center" wrapText="1"/>
    </xf>
    <xf numFmtId="172" fontId="10" fillId="3" borderId="82" xfId="0" applyNumberFormat="1" applyFont="1" applyFill="1" applyBorder="1" applyAlignment="1">
      <alignment horizontal="center" vertical="center" wrapText="1"/>
    </xf>
    <xf numFmtId="0" fontId="10" fillId="3" borderId="82" xfId="0" applyFont="1" applyFill="1" applyBorder="1" applyAlignment="1">
      <alignment horizontal="center" vertical="center" wrapText="1"/>
    </xf>
    <xf numFmtId="173" fontId="3" fillId="0" borderId="86" xfId="0" applyNumberFormat="1" applyFont="1" applyBorder="1" applyAlignment="1">
      <alignment horizontal="right" vertical="center" wrapText="1"/>
    </xf>
    <xf numFmtId="173" fontId="3" fillId="0" borderId="87" xfId="0" applyNumberFormat="1" applyFont="1" applyBorder="1" applyAlignment="1">
      <alignment horizontal="right" vertical="center" wrapText="1"/>
    </xf>
    <xf numFmtId="173" fontId="3" fillId="0" borderId="53" xfId="0" applyNumberFormat="1" applyFont="1" applyBorder="1" applyAlignment="1">
      <alignment horizontal="right" vertical="center" wrapText="1"/>
    </xf>
    <xf numFmtId="173" fontId="3" fillId="0" borderId="54" xfId="0" applyNumberFormat="1" applyFont="1" applyBorder="1" applyAlignment="1">
      <alignment horizontal="right" vertical="center" wrapText="1"/>
    </xf>
    <xf numFmtId="173" fontId="7" fillId="3" borderId="91" xfId="0" applyNumberFormat="1" applyFont="1" applyFill="1" applyBorder="1" applyAlignment="1">
      <alignment horizontal="right" vertical="center" wrapText="1"/>
    </xf>
    <xf numFmtId="173" fontId="3" fillId="0" borderId="82" xfId="0" applyNumberFormat="1" applyFont="1" applyBorder="1" applyAlignment="1">
      <alignment horizontal="right" vertical="center" wrapText="1"/>
    </xf>
    <xf numFmtId="173" fontId="7" fillId="3" borderId="10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4" xfId="0" applyFont="1" applyBorder="1" applyAlignment="1">
      <alignment vertical="center" wrapText="1"/>
    </xf>
    <xf numFmtId="173" fontId="15" fillId="0" borderId="71" xfId="0" applyNumberFormat="1" applyFont="1" applyBorder="1" applyAlignment="1">
      <alignment horizontal="center" vertical="center" wrapText="1"/>
    </xf>
    <xf numFmtId="173" fontId="3" fillId="0" borderId="71" xfId="0" applyNumberFormat="1" applyFont="1" applyBorder="1" applyAlignment="1">
      <alignment horizontal="center" vertical="center" wrapText="1"/>
    </xf>
    <xf numFmtId="173" fontId="16" fillId="0" borderId="71" xfId="0" applyNumberFormat="1" applyFont="1" applyBorder="1" applyAlignment="1">
      <alignment horizontal="center" vertical="center" wrapText="1"/>
    </xf>
    <xf numFmtId="175" fontId="12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75" fontId="15" fillId="0" borderId="0" xfId="0" applyNumberFormat="1" applyFont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shrinkToFit="1"/>
    </xf>
    <xf numFmtId="0" fontId="7" fillId="6" borderId="14" xfId="0" applyFont="1" applyFill="1" applyBorder="1" applyAlignment="1">
      <alignment vertical="center" wrapText="1"/>
    </xf>
    <xf numFmtId="0" fontId="7" fillId="6" borderId="115" xfId="0" applyFont="1" applyFill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75" fontId="3" fillId="7" borderId="91" xfId="0" applyNumberFormat="1" applyFont="1" applyFill="1" applyBorder="1" applyAlignment="1">
      <alignment horizontal="center" vertical="center" wrapText="1"/>
    </xf>
    <xf numFmtId="175" fontId="3" fillId="7" borderId="12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5" fontId="3" fillId="3" borderId="91" xfId="0" applyNumberFormat="1" applyFont="1" applyFill="1" applyBorder="1" applyAlignment="1">
      <alignment horizontal="center" vertical="center" wrapText="1"/>
    </xf>
    <xf numFmtId="0" fontId="3" fillId="3" borderId="91" xfId="0" applyFont="1" applyFill="1" applyBorder="1" applyAlignment="1">
      <alignment horizontal="center" vertical="center" wrapText="1"/>
    </xf>
    <xf numFmtId="0" fontId="6" fillId="8" borderId="91" xfId="0" applyFont="1" applyFill="1" applyBorder="1" applyAlignment="1">
      <alignment horizontal="center" vertical="center" wrapText="1"/>
    </xf>
    <xf numFmtId="175" fontId="6" fillId="4" borderId="71" xfId="0" applyNumberFormat="1" applyFont="1" applyFill="1" applyBorder="1" applyAlignment="1">
      <alignment horizontal="center" vertical="center" shrinkToFit="1"/>
    </xf>
    <xf numFmtId="175" fontId="6" fillId="4" borderId="71" xfId="0" applyNumberFormat="1" applyFont="1" applyFill="1" applyBorder="1" applyAlignment="1">
      <alignment horizontal="center" vertical="center" wrapText="1"/>
    </xf>
    <xf numFmtId="169" fontId="15" fillId="0" borderId="14" xfId="0" applyNumberFormat="1" applyFont="1" applyBorder="1" applyAlignment="1">
      <alignment horizontal="right" vertical="center" wrapText="1"/>
    </xf>
    <xf numFmtId="173" fontId="15" fillId="0" borderId="14" xfId="0" applyNumberFormat="1" applyFont="1" applyBorder="1" applyAlignment="1">
      <alignment horizontal="right" vertical="center" wrapText="1"/>
    </xf>
    <xf numFmtId="177" fontId="15" fillId="0" borderId="14" xfId="0" applyNumberFormat="1" applyFont="1" applyBorder="1" applyAlignment="1">
      <alignment horizontal="right" vertical="center" wrapText="1"/>
    </xf>
    <xf numFmtId="173" fontId="15" fillId="0" borderId="126" xfId="0" applyNumberFormat="1" applyFont="1" applyBorder="1" applyAlignment="1">
      <alignment horizontal="right" vertical="center" wrapText="1"/>
    </xf>
    <xf numFmtId="168" fontId="3" fillId="0" borderId="127" xfId="0" applyNumberFormat="1" applyFont="1" applyBorder="1" applyAlignment="1">
      <alignment horizontal="center" vertical="center" wrapText="1"/>
    </xf>
    <xf numFmtId="20" fontId="3" fillId="0" borderId="128" xfId="0" applyNumberFormat="1" applyFont="1" applyBorder="1" applyAlignment="1">
      <alignment horizontal="center" vertical="center" wrapText="1"/>
    </xf>
    <xf numFmtId="175" fontId="3" fillId="0" borderId="128" xfId="0" applyNumberFormat="1" applyFont="1" applyBorder="1" applyAlignment="1">
      <alignment horizontal="center" vertical="center" wrapText="1"/>
    </xf>
    <xf numFmtId="0" fontId="3" fillId="0" borderId="128" xfId="0" applyFont="1" applyBorder="1" applyAlignment="1">
      <alignment horizontal="center" vertical="center" wrapText="1"/>
    </xf>
    <xf numFmtId="0" fontId="3" fillId="0" borderId="128" xfId="0" applyFont="1" applyBorder="1" applyAlignment="1">
      <alignment vertical="center" wrapText="1"/>
    </xf>
    <xf numFmtId="0" fontId="10" fillId="0" borderId="128" xfId="0" applyFont="1" applyBorder="1" applyAlignment="1">
      <alignment horizontal="center" vertical="center" wrapText="1"/>
    </xf>
    <xf numFmtId="0" fontId="15" fillId="0" borderId="128" xfId="0" applyFont="1" applyBorder="1" applyAlignment="1">
      <alignment horizontal="center" vertical="center" wrapText="1"/>
    </xf>
    <xf numFmtId="167" fontId="15" fillId="0" borderId="128" xfId="0" applyNumberFormat="1" applyFont="1" applyBorder="1" applyAlignment="1">
      <alignment horizontal="center" vertical="center" wrapText="1"/>
    </xf>
    <xf numFmtId="0" fontId="15" fillId="0" borderId="129" xfId="0" applyFont="1" applyBorder="1" applyAlignment="1">
      <alignment horizontal="center" vertical="center" wrapText="1"/>
    </xf>
    <xf numFmtId="178" fontId="15" fillId="0" borderId="14" xfId="0" applyNumberFormat="1" applyFont="1" applyBorder="1" applyAlignment="1">
      <alignment horizontal="right" vertical="center" wrapText="1"/>
    </xf>
    <xf numFmtId="4" fontId="15" fillId="0" borderId="14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68" fontId="3" fillId="0" borderId="130" xfId="0" applyNumberFormat="1" applyFont="1" applyBorder="1" applyAlignment="1">
      <alignment horizontal="center" vertical="center" wrapText="1"/>
    </xf>
    <xf numFmtId="175" fontId="3" fillId="0" borderId="45" xfId="0" applyNumberFormat="1" applyFont="1" applyBorder="1" applyAlignment="1">
      <alignment horizontal="center" vertical="center" wrapText="1"/>
    </xf>
    <xf numFmtId="20" fontId="3" fillId="0" borderId="45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vertical="center" wrapText="1"/>
    </xf>
    <xf numFmtId="0" fontId="10" fillId="0" borderId="45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167" fontId="15" fillId="0" borderId="45" xfId="0" applyNumberFormat="1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178" fontId="8" fillId="0" borderId="71" xfId="0" applyNumberFormat="1" applyFont="1" applyBorder="1" applyAlignment="1">
      <alignment horizontal="right" vertical="center" wrapText="1"/>
    </xf>
    <xf numFmtId="4" fontId="15" fillId="0" borderId="71" xfId="0" applyNumberFormat="1" applyFont="1" applyBorder="1" applyAlignment="1">
      <alignment horizontal="right" vertical="center" wrapText="1"/>
    </xf>
    <xf numFmtId="173" fontId="8" fillId="0" borderId="72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75" fontId="15" fillId="7" borderId="71" xfId="0" applyNumberFormat="1" applyFont="1" applyFill="1" applyBorder="1" applyAlignment="1">
      <alignment horizontal="center" vertical="center" wrapText="1"/>
    </xf>
    <xf numFmtId="175" fontId="3" fillId="7" borderId="71" xfId="0" applyNumberFormat="1" applyFont="1" applyFill="1" applyBorder="1" applyAlignment="1">
      <alignment horizontal="center" vertical="center" wrapText="1"/>
    </xf>
    <xf numFmtId="175" fontId="6" fillId="7" borderId="71" xfId="0" applyNumberFormat="1" applyFont="1" applyFill="1" applyBorder="1" applyAlignment="1">
      <alignment horizontal="center" vertical="center" wrapText="1"/>
    </xf>
    <xf numFmtId="168" fontId="3" fillId="0" borderId="139" xfId="0" applyNumberFormat="1" applyFont="1" applyBorder="1" applyAlignment="1">
      <alignment horizontal="center" vertical="center" wrapText="1"/>
    </xf>
    <xf numFmtId="20" fontId="3" fillId="0" borderId="140" xfId="0" applyNumberFormat="1" applyFont="1" applyBorder="1" applyAlignment="1">
      <alignment horizontal="center" vertical="center" wrapText="1"/>
    </xf>
    <xf numFmtId="175" fontId="3" fillId="0" borderId="140" xfId="0" applyNumberFormat="1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0" xfId="0" applyFont="1" applyBorder="1" applyAlignment="1">
      <alignment vertical="center" wrapText="1"/>
    </xf>
    <xf numFmtId="0" fontId="10" fillId="0" borderId="140" xfId="0" applyFont="1" applyBorder="1" applyAlignment="1">
      <alignment horizontal="center" vertical="center" wrapText="1"/>
    </xf>
    <xf numFmtId="0" fontId="15" fillId="0" borderId="140" xfId="0" applyFont="1" applyBorder="1" applyAlignment="1">
      <alignment horizontal="center" vertical="center" wrapText="1"/>
    </xf>
    <xf numFmtId="167" fontId="15" fillId="0" borderId="140" xfId="0" applyNumberFormat="1" applyFont="1" applyBorder="1" applyAlignment="1">
      <alignment horizontal="center" vertical="center" wrapText="1"/>
    </xf>
    <xf numFmtId="0" fontId="15" fillId="0" borderId="141" xfId="0" applyFont="1" applyBorder="1" applyAlignment="1">
      <alignment horizontal="center" vertical="center" wrapText="1"/>
    </xf>
    <xf numFmtId="175" fontId="22" fillId="7" borderId="142" xfId="0" applyNumberFormat="1" applyFont="1" applyFill="1" applyBorder="1" applyAlignment="1">
      <alignment horizontal="left" vertical="center" wrapText="1"/>
    </xf>
    <xf numFmtId="170" fontId="15" fillId="0" borderId="143" xfId="0" applyNumberFormat="1" applyFont="1" applyBorder="1" applyAlignment="1">
      <alignment horizontal="center" vertical="center" wrapText="1"/>
    </xf>
    <xf numFmtId="170" fontId="15" fillId="0" borderId="82" xfId="0" applyNumberFormat="1" applyFont="1" applyBorder="1" applyAlignment="1">
      <alignment horizontal="center" vertical="center" wrapText="1"/>
    </xf>
    <xf numFmtId="0" fontId="3" fillId="0" borderId="82" xfId="0" applyFont="1" applyBorder="1" applyAlignment="1">
      <alignment vertical="center" wrapText="1"/>
    </xf>
    <xf numFmtId="168" fontId="15" fillId="0" borderId="28" xfId="0" applyNumberFormat="1" applyFont="1" applyBorder="1" applyAlignment="1">
      <alignment vertical="center" wrapText="1"/>
    </xf>
    <xf numFmtId="179" fontId="15" fillId="0" borderId="28" xfId="0" applyNumberFormat="1" applyFont="1" applyBorder="1" applyAlignment="1">
      <alignment horizontal="center" vertical="center" wrapText="1"/>
    </xf>
    <xf numFmtId="168" fontId="15" fillId="0" borderId="144" xfId="0" applyNumberFormat="1" applyFont="1" applyBorder="1" applyAlignment="1">
      <alignment horizontal="right" vertical="center" wrapText="1"/>
    </xf>
    <xf numFmtId="175" fontId="22" fillId="7" borderId="145" xfId="0" applyNumberFormat="1" applyFont="1" applyFill="1" applyBorder="1" applyAlignment="1">
      <alignment horizontal="left" vertical="center" wrapText="1"/>
    </xf>
    <xf numFmtId="170" fontId="15" fillId="0" borderId="25" xfId="0" applyNumberFormat="1" applyFont="1" applyBorder="1" applyAlignment="1">
      <alignment horizontal="center" vertical="center" wrapText="1"/>
    </xf>
    <xf numFmtId="170" fontId="15" fillId="0" borderId="14" xfId="0" applyNumberFormat="1" applyFont="1" applyBorder="1" applyAlignment="1">
      <alignment horizontal="center" vertical="center" wrapText="1"/>
    </xf>
    <xf numFmtId="168" fontId="15" fillId="0" borderId="14" xfId="0" applyNumberFormat="1" applyFont="1" applyBorder="1" applyAlignment="1">
      <alignment vertical="center" wrapText="1"/>
    </xf>
    <xf numFmtId="179" fontId="15" fillId="0" borderId="14" xfId="0" applyNumberFormat="1" applyFont="1" applyBorder="1" applyAlignment="1">
      <alignment horizontal="center" vertical="center" wrapText="1"/>
    </xf>
    <xf numFmtId="168" fontId="15" fillId="0" borderId="146" xfId="0" applyNumberFormat="1" applyFont="1" applyBorder="1" applyAlignment="1">
      <alignment horizontal="right" vertical="center" wrapText="1"/>
    </xf>
    <xf numFmtId="0" fontId="7" fillId="5" borderId="151" xfId="0" applyFont="1" applyFill="1" applyBorder="1" applyAlignment="1">
      <alignment horizontal="center" vertical="center" wrapText="1"/>
    </xf>
    <xf numFmtId="175" fontId="22" fillId="7" borderId="153" xfId="0" applyNumberFormat="1" applyFont="1" applyFill="1" applyBorder="1" applyAlignment="1">
      <alignment horizontal="left" vertical="center" wrapText="1"/>
    </xf>
    <xf numFmtId="0" fontId="3" fillId="0" borderId="126" xfId="0" applyFont="1" applyBorder="1" applyAlignment="1">
      <alignment vertical="center" wrapText="1"/>
    </xf>
    <xf numFmtId="0" fontId="10" fillId="7" borderId="154" xfId="0" applyFont="1" applyFill="1" applyBorder="1" applyAlignment="1">
      <alignment horizontal="center" vertical="center" wrapText="1"/>
    </xf>
    <xf numFmtId="0" fontId="10" fillId="7" borderId="71" xfId="0" applyFont="1" applyFill="1" applyBorder="1" applyAlignment="1">
      <alignment horizontal="center" vertical="center" wrapText="1"/>
    </xf>
    <xf numFmtId="0" fontId="10" fillId="7" borderId="72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26" xfId="0" applyFont="1" applyFill="1" applyBorder="1" applyAlignment="1">
      <alignment horizontal="center" vertical="center" wrapText="1"/>
    </xf>
    <xf numFmtId="0" fontId="3" fillId="0" borderId="72" xfId="0" applyFont="1" applyBorder="1" applyAlignment="1">
      <alignment vertical="center" wrapText="1"/>
    </xf>
    <xf numFmtId="175" fontId="22" fillId="7" borderId="157" xfId="0" applyNumberFormat="1" applyFont="1" applyFill="1" applyBorder="1" applyAlignment="1">
      <alignment horizontal="left" vertical="center" wrapText="1"/>
    </xf>
    <xf numFmtId="170" fontId="15" fillId="0" borderId="154" xfId="0" applyNumberFormat="1" applyFont="1" applyBorder="1" applyAlignment="1">
      <alignment horizontal="center" vertical="center" wrapText="1"/>
    </xf>
    <xf numFmtId="170" fontId="15" fillId="0" borderId="71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175" fontId="1" fillId="7" borderId="158" xfId="0" applyNumberFormat="1" applyFont="1" applyFill="1" applyBorder="1" applyAlignment="1">
      <alignment horizontal="center" vertical="center" wrapText="1"/>
    </xf>
    <xf numFmtId="175" fontId="24" fillId="0" borderId="159" xfId="0" applyNumberFormat="1" applyFont="1" applyBorder="1" applyAlignment="1">
      <alignment horizontal="center" vertical="center" wrapText="1"/>
    </xf>
    <xf numFmtId="168" fontId="8" fillId="0" borderId="160" xfId="0" applyNumberFormat="1" applyFont="1" applyBorder="1" applyAlignment="1">
      <alignment vertical="center" wrapText="1"/>
    </xf>
    <xf numFmtId="173" fontId="15" fillId="0" borderId="160" xfId="0" applyNumberFormat="1" applyFont="1" applyBorder="1" applyAlignment="1">
      <alignment vertical="center" wrapText="1"/>
    </xf>
    <xf numFmtId="168" fontId="8" fillId="0" borderId="161" xfId="0" applyNumberFormat="1" applyFont="1" applyBorder="1" applyAlignment="1">
      <alignment horizontal="right" vertical="center" wrapText="1"/>
    </xf>
    <xf numFmtId="0" fontId="7" fillId="7" borderId="71" xfId="0" applyFont="1" applyFill="1" applyBorder="1" applyAlignment="1">
      <alignment horizontal="center" vertical="center" wrapText="1"/>
    </xf>
    <xf numFmtId="169" fontId="15" fillId="0" borderId="27" xfId="0" applyNumberFormat="1" applyFont="1" applyBorder="1" applyAlignment="1">
      <alignment horizontal="center" vertical="center" wrapText="1"/>
    </xf>
    <xf numFmtId="180" fontId="15" fillId="0" borderId="28" xfId="0" applyNumberFormat="1" applyFont="1" applyBorder="1" applyAlignment="1">
      <alignment vertical="center" wrapText="1"/>
    </xf>
    <xf numFmtId="181" fontId="15" fillId="0" borderId="28" xfId="0" applyNumberFormat="1" applyFont="1" applyBorder="1" applyAlignment="1">
      <alignment vertical="center" wrapText="1"/>
    </xf>
    <xf numFmtId="182" fontId="15" fillId="0" borderId="28" xfId="0" applyNumberFormat="1" applyFont="1" applyBorder="1" applyAlignment="1">
      <alignment vertical="center" wrapText="1"/>
    </xf>
    <xf numFmtId="177" fontId="15" fillId="0" borderId="28" xfId="0" applyNumberFormat="1" applyFont="1" applyBorder="1" applyAlignment="1">
      <alignment horizontal="center" vertical="center" wrapText="1"/>
    </xf>
    <xf numFmtId="181" fontId="15" fillId="0" borderId="144" xfId="0" applyNumberFormat="1" applyFont="1" applyBorder="1" applyAlignment="1">
      <alignment vertical="center" wrapText="1"/>
    </xf>
    <xf numFmtId="182" fontId="15" fillId="0" borderId="14" xfId="0" applyNumberFormat="1" applyFont="1" applyBorder="1" applyAlignment="1">
      <alignment vertical="center" wrapText="1"/>
    </xf>
    <xf numFmtId="177" fontId="15" fillId="0" borderId="14" xfId="0" applyNumberFormat="1" applyFont="1" applyBorder="1" applyAlignment="1">
      <alignment horizontal="center" vertical="center" wrapText="1"/>
    </xf>
    <xf numFmtId="181" fontId="15" fillId="0" borderId="14" xfId="0" applyNumberFormat="1" applyFont="1" applyBorder="1" applyAlignment="1">
      <alignment vertical="center" wrapText="1"/>
    </xf>
    <xf numFmtId="181" fontId="15" fillId="0" borderId="146" xfId="0" applyNumberFormat="1" applyFont="1" applyBorder="1" applyAlignment="1">
      <alignment vertical="center" wrapText="1"/>
    </xf>
    <xf numFmtId="182" fontId="15" fillId="0" borderId="63" xfId="0" applyNumberFormat="1" applyFont="1" applyBorder="1" applyAlignment="1">
      <alignment vertical="center" wrapText="1"/>
    </xf>
    <xf numFmtId="177" fontId="15" fillId="0" borderId="63" xfId="0" applyNumberFormat="1" applyFont="1" applyBorder="1" applyAlignment="1">
      <alignment horizontal="center" vertical="center" wrapText="1"/>
    </xf>
    <xf numFmtId="181" fontId="15" fillId="0" borderId="63" xfId="0" applyNumberFormat="1" applyFont="1" applyBorder="1" applyAlignment="1">
      <alignment vertical="center" wrapText="1"/>
    </xf>
    <xf numFmtId="181" fontId="15" fillId="0" borderId="167" xfId="0" applyNumberFormat="1" applyFont="1" applyBorder="1" applyAlignment="1">
      <alignment vertical="center" wrapText="1"/>
    </xf>
    <xf numFmtId="0" fontId="1" fillId="7" borderId="168" xfId="0" applyFont="1" applyFill="1" applyBorder="1" applyAlignment="1">
      <alignment horizontal="center" vertical="center" wrapText="1"/>
    </xf>
    <xf numFmtId="167" fontId="8" fillId="0" borderId="169" xfId="0" applyNumberFormat="1" applyFont="1" applyBorder="1" applyAlignment="1">
      <alignment horizontal="center" vertical="center" wrapText="1"/>
    </xf>
    <xf numFmtId="167" fontId="8" fillId="0" borderId="170" xfId="0" applyNumberFormat="1" applyFont="1" applyBorder="1" applyAlignment="1">
      <alignment horizontal="center" vertical="center" wrapText="1"/>
    </xf>
    <xf numFmtId="183" fontId="8" fillId="0" borderId="170" xfId="0" applyNumberFormat="1" applyFont="1" applyBorder="1" applyAlignment="1">
      <alignment vertical="center" wrapText="1"/>
    </xf>
    <xf numFmtId="181" fontId="8" fillId="0" borderId="170" xfId="0" applyNumberFormat="1" applyFont="1" applyBorder="1" applyAlignment="1">
      <alignment vertical="center" wrapText="1"/>
    </xf>
    <xf numFmtId="173" fontId="8" fillId="0" borderId="170" xfId="0" applyNumberFormat="1" applyFont="1" applyBorder="1" applyAlignment="1">
      <alignment horizontal="center" vertical="center" wrapText="1"/>
    </xf>
    <xf numFmtId="181" fontId="8" fillId="0" borderId="171" xfId="0" applyNumberFormat="1" applyFont="1" applyBorder="1" applyAlignment="1">
      <alignment vertical="center" wrapText="1"/>
    </xf>
    <xf numFmtId="0" fontId="12" fillId="0" borderId="42" xfId="0" applyFont="1" applyBorder="1" applyAlignment="1">
      <alignment horizontal="left" vertical="center" wrapText="1"/>
    </xf>
    <xf numFmtId="0" fontId="4" fillId="0" borderId="43" xfId="0" applyFont="1" applyBorder="1"/>
    <xf numFmtId="0" fontId="4" fillId="0" borderId="44" xfId="0" applyFont="1" applyBorder="1"/>
    <xf numFmtId="0" fontId="4" fillId="0" borderId="46" xfId="0" applyFont="1" applyBorder="1"/>
    <xf numFmtId="0" fontId="12" fillId="0" borderId="51" xfId="0" applyFont="1" applyBorder="1" applyAlignment="1">
      <alignment horizontal="left" vertical="center" wrapText="1"/>
    </xf>
    <xf numFmtId="0" fontId="4" fillId="0" borderId="52" xfId="0" applyFont="1" applyBorder="1"/>
    <xf numFmtId="0" fontId="4" fillId="0" borderId="53" xfId="0" applyFont="1" applyBorder="1"/>
    <xf numFmtId="0" fontId="4" fillId="0" borderId="55" xfId="0" applyFont="1" applyBorder="1"/>
    <xf numFmtId="164" fontId="3" fillId="0" borderId="5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57" xfId="0" applyFont="1" applyBorder="1"/>
    <xf numFmtId="0" fontId="10" fillId="0" borderId="56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168" fontId="10" fillId="0" borderId="56" xfId="0" applyNumberFormat="1" applyFont="1" applyBorder="1" applyAlignment="1">
      <alignment horizontal="center"/>
    </xf>
    <xf numFmtId="0" fontId="4" fillId="0" borderId="56" xfId="0" applyFont="1" applyBorder="1"/>
    <xf numFmtId="0" fontId="4" fillId="0" borderId="58" xfId="0" applyFont="1" applyBorder="1"/>
    <xf numFmtId="0" fontId="4" fillId="0" borderId="15" xfId="0" applyFont="1" applyBorder="1"/>
    <xf numFmtId="0" fontId="4" fillId="0" borderId="59" xfId="0" applyFont="1" applyBorder="1"/>
    <xf numFmtId="0" fontId="7" fillId="0" borderId="17" xfId="0" applyFont="1" applyBorder="1" applyAlignment="1">
      <alignment horizontal="center" vertical="center" wrapText="1"/>
    </xf>
    <xf numFmtId="0" fontId="4" fillId="0" borderId="17" xfId="0" applyFont="1" applyBorder="1"/>
    <xf numFmtId="0" fontId="13" fillId="0" borderId="1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2" fillId="3" borderId="1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12" fillId="3" borderId="21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4" fillId="0" borderId="61" xfId="0" applyFont="1" applyBorder="1"/>
    <xf numFmtId="0" fontId="4" fillId="0" borderId="62" xfId="0" applyFont="1" applyBorder="1"/>
    <xf numFmtId="0" fontId="4" fillId="0" borderId="65" xfId="0" applyFont="1" applyBorder="1"/>
    <xf numFmtId="0" fontId="4" fillId="0" borderId="27" xfId="0" applyFont="1" applyBorder="1"/>
    <xf numFmtId="0" fontId="10" fillId="3" borderId="63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10" fillId="3" borderId="64" xfId="0" applyFont="1" applyFill="1" applyBorder="1" applyAlignment="1">
      <alignment horizontal="center" vertical="center" wrapText="1"/>
    </xf>
    <xf numFmtId="0" fontId="4" fillId="0" borderId="66" xfId="0" applyFont="1" applyBorder="1"/>
    <xf numFmtId="164" fontId="5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10" fontId="7" fillId="2" borderId="11" xfId="0" applyNumberFormat="1" applyFont="1" applyFill="1" applyBorder="1" applyAlignment="1">
      <alignment horizontal="center" vertical="center" wrapText="1"/>
    </xf>
    <xf numFmtId="0" fontId="4" fillId="0" borderId="12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top" wrapText="1"/>
    </xf>
    <xf numFmtId="165" fontId="8" fillId="0" borderId="7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4" fillId="0" borderId="13" xfId="0" applyFont="1" applyBorder="1"/>
    <xf numFmtId="0" fontId="7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8" xfId="0" applyFont="1" applyBorder="1"/>
    <xf numFmtId="0" fontId="12" fillId="0" borderId="33" xfId="0" applyFont="1" applyBorder="1" applyAlignment="1">
      <alignment horizontal="left" vertical="center" wrapText="1"/>
    </xf>
    <xf numFmtId="0" fontId="4" fillId="0" borderId="34" xfId="0" applyFont="1" applyBorder="1"/>
    <xf numFmtId="0" fontId="4" fillId="0" borderId="37" xfId="0" applyFont="1" applyBorder="1"/>
    <xf numFmtId="0" fontId="10" fillId="3" borderId="19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4" fillId="0" borderId="26" xfId="0" applyFont="1" applyBorder="1"/>
    <xf numFmtId="0" fontId="11" fillId="3" borderId="2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" fillId="0" borderId="35" xfId="0" applyFont="1" applyBorder="1"/>
    <xf numFmtId="167" fontId="3" fillId="0" borderId="51" xfId="0" applyNumberFormat="1" applyFont="1" applyBorder="1" applyAlignment="1">
      <alignment horizontal="center" vertical="center" wrapText="1"/>
    </xf>
    <xf numFmtId="0" fontId="7" fillId="3" borderId="88" xfId="0" applyFont="1" applyFill="1" applyBorder="1" applyAlignment="1">
      <alignment horizontal="right" vertical="center" wrapText="1"/>
    </xf>
    <xf numFmtId="0" fontId="4" fillId="0" borderId="69" xfId="0" applyFont="1" applyBorder="1"/>
    <xf numFmtId="0" fontId="4" fillId="0" borderId="70" xfId="0" applyFont="1" applyBorder="1"/>
    <xf numFmtId="173" fontId="7" fillId="3" borderId="89" xfId="0" applyNumberFormat="1" applyFont="1" applyFill="1" applyBorder="1" applyAlignment="1">
      <alignment horizontal="right" vertical="center" wrapText="1"/>
    </xf>
    <xf numFmtId="0" fontId="4" fillId="0" borderId="90" xfId="0" applyFont="1" applyBorder="1"/>
    <xf numFmtId="0" fontId="4" fillId="0" borderId="92" xfId="0" applyFont="1" applyBorder="1"/>
    <xf numFmtId="173" fontId="3" fillId="0" borderId="83" xfId="0" applyNumberFormat="1" applyFont="1" applyBorder="1" applyAlignment="1">
      <alignment horizontal="right" vertical="center" wrapText="1"/>
    </xf>
    <xf numFmtId="0" fontId="4" fillId="0" borderId="94" xfId="0" applyFont="1" applyBorder="1"/>
    <xf numFmtId="0" fontId="4" fillId="0" borderId="84" xfId="0" applyFont="1" applyBorder="1"/>
    <xf numFmtId="164" fontId="10" fillId="0" borderId="83" xfId="0" applyNumberFormat="1" applyFont="1" applyBorder="1" applyAlignment="1">
      <alignment horizontal="center" vertical="center" wrapText="1"/>
    </xf>
    <xf numFmtId="0" fontId="4" fillId="0" borderId="93" xfId="0" applyFont="1" applyBorder="1"/>
    <xf numFmtId="169" fontId="10" fillId="0" borderId="42" xfId="0" applyNumberFormat="1" applyFont="1" applyBorder="1" applyAlignment="1">
      <alignment horizontal="center" vertical="center" wrapText="1"/>
    </xf>
    <xf numFmtId="168" fontId="3" fillId="0" borderId="42" xfId="0" applyNumberFormat="1" applyFont="1" applyBorder="1" applyAlignment="1">
      <alignment horizontal="right" vertical="center" wrapText="1"/>
    </xf>
    <xf numFmtId="0" fontId="3" fillId="3" borderId="95" xfId="0" applyFont="1" applyFill="1" applyBorder="1" applyAlignment="1">
      <alignment horizontal="center" vertical="center" wrapText="1"/>
    </xf>
    <xf numFmtId="174" fontId="3" fillId="0" borderId="42" xfId="0" applyNumberFormat="1" applyFont="1" applyBorder="1" applyAlignment="1">
      <alignment horizontal="right" vertical="center" wrapText="1"/>
    </xf>
    <xf numFmtId="168" fontId="3" fillId="0" borderId="51" xfId="0" applyNumberFormat="1" applyFont="1" applyBorder="1" applyAlignment="1">
      <alignment horizontal="right" vertical="center" wrapText="1"/>
    </xf>
    <xf numFmtId="174" fontId="3" fillId="0" borderId="51" xfId="0" applyNumberFormat="1" applyFont="1" applyBorder="1" applyAlignment="1">
      <alignment horizontal="right" vertical="center" wrapText="1"/>
    </xf>
    <xf numFmtId="171" fontId="6" fillId="0" borderId="2" xfId="0" applyNumberFormat="1" applyFont="1" applyBorder="1" applyAlignment="1">
      <alignment horizontal="left" vertical="center"/>
    </xf>
    <xf numFmtId="0" fontId="6" fillId="0" borderId="56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wrapText="1"/>
    </xf>
    <xf numFmtId="0" fontId="4" fillId="0" borderId="77" xfId="0" applyFont="1" applyBorder="1"/>
    <xf numFmtId="0" fontId="6" fillId="3" borderId="68" xfId="0" applyFont="1" applyFill="1" applyBorder="1" applyAlignment="1">
      <alignment horizontal="right" vertical="center" wrapText="1"/>
    </xf>
    <xf numFmtId="49" fontId="6" fillId="2" borderId="73" xfId="0" applyNumberFormat="1" applyFont="1" applyFill="1" applyBorder="1" applyAlignment="1">
      <alignment horizontal="right" vertical="center" wrapText="1"/>
    </xf>
    <xf numFmtId="0" fontId="4" fillId="0" borderId="74" xfId="0" applyFont="1" applyBorder="1"/>
    <xf numFmtId="0" fontId="4" fillId="0" borderId="75" xfId="0" applyFont="1" applyBorder="1"/>
    <xf numFmtId="0" fontId="6" fillId="0" borderId="22" xfId="0" applyFont="1" applyBorder="1" applyAlignment="1">
      <alignment horizontal="center" vertical="center" wrapText="1"/>
    </xf>
    <xf numFmtId="0" fontId="4" fillId="0" borderId="76" xfId="0" applyFont="1" applyBorder="1"/>
    <xf numFmtId="172" fontId="10" fillId="3" borderId="83" xfId="0" applyNumberFormat="1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7" fillId="3" borderId="73" xfId="0" applyFont="1" applyFill="1" applyBorder="1" applyAlignment="1">
      <alignment horizontal="center" vertical="center" wrapText="1"/>
    </xf>
    <xf numFmtId="0" fontId="4" fillId="0" borderId="79" xfId="0" applyFont="1" applyBorder="1"/>
    <xf numFmtId="0" fontId="10" fillId="3" borderId="80" xfId="0" applyFont="1" applyFill="1" applyBorder="1" applyAlignment="1">
      <alignment horizontal="center" vertical="center" wrapText="1"/>
    </xf>
    <xf numFmtId="0" fontId="4" fillId="0" borderId="81" xfId="0" applyFont="1" applyBorder="1"/>
    <xf numFmtId="0" fontId="7" fillId="3" borderId="85" xfId="0" applyFont="1" applyFill="1" applyBorder="1" applyAlignment="1">
      <alignment horizontal="center" vertical="center" wrapText="1"/>
    </xf>
    <xf numFmtId="0" fontId="3" fillId="3" borderId="6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7" fontId="3" fillId="0" borderId="33" xfId="0" applyNumberFormat="1" applyFont="1" applyBorder="1" applyAlignment="1">
      <alignment horizontal="center" vertical="center" wrapText="1"/>
    </xf>
    <xf numFmtId="173" fontId="3" fillId="0" borderId="42" xfId="0" applyNumberFormat="1" applyFont="1" applyBorder="1" applyAlignment="1">
      <alignment horizontal="right" vertical="center" wrapText="1"/>
    </xf>
    <xf numFmtId="173" fontId="3" fillId="0" borderId="51" xfId="0" applyNumberFormat="1" applyFont="1" applyBorder="1" applyAlignment="1">
      <alignment horizontal="right" vertical="center" wrapText="1"/>
    </xf>
    <xf numFmtId="0" fontId="14" fillId="0" borderId="101" xfId="0" applyFont="1" applyBorder="1" applyAlignment="1">
      <alignment horizontal="left" vertical="center" wrapText="1"/>
    </xf>
    <xf numFmtId="0" fontId="4" fillId="0" borderId="102" xfId="0" applyFont="1" applyBorder="1"/>
    <xf numFmtId="0" fontId="4" fillId="0" borderId="103" xfId="0" applyFont="1" applyBorder="1"/>
    <xf numFmtId="0" fontId="3" fillId="3" borderId="21" xfId="0" applyFont="1" applyFill="1" applyBorder="1" applyAlignment="1">
      <alignment horizontal="center" vertical="center" wrapText="1"/>
    </xf>
    <xf numFmtId="0" fontId="4" fillId="0" borderId="105" xfId="0" applyFont="1" applyBorder="1"/>
    <xf numFmtId="0" fontId="10" fillId="3" borderId="2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173" fontId="15" fillId="0" borderId="88" xfId="0" applyNumberFormat="1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wrapText="1"/>
    </xf>
    <xf numFmtId="169" fontId="10" fillId="0" borderId="51" xfId="0" applyNumberFormat="1" applyFont="1" applyBorder="1" applyAlignment="1">
      <alignment horizontal="center" vertical="center" wrapText="1"/>
    </xf>
    <xf numFmtId="173" fontId="7" fillId="3" borderId="88" xfId="0" applyNumberFormat="1" applyFont="1" applyFill="1" applyBorder="1" applyAlignment="1">
      <alignment horizontal="right" vertical="center" wrapText="1"/>
    </xf>
    <xf numFmtId="0" fontId="4" fillId="0" borderId="96" xfId="0" applyFont="1" applyBorder="1"/>
    <xf numFmtId="0" fontId="7" fillId="3" borderId="16" xfId="0" applyFont="1" applyFill="1" applyBorder="1" applyAlignment="1">
      <alignment horizontal="right" vertical="center" wrapText="1"/>
    </xf>
    <xf numFmtId="0" fontId="4" fillId="0" borderId="97" xfId="0" applyFont="1" applyBorder="1"/>
    <xf numFmtId="173" fontId="7" fillId="3" borderId="98" xfId="0" applyNumberFormat="1" applyFont="1" applyFill="1" applyBorder="1" applyAlignment="1">
      <alignment horizontal="right" vertical="center" wrapText="1"/>
    </xf>
    <xf numFmtId="0" fontId="4" fillId="0" borderId="99" xfId="0" applyFont="1" applyBorder="1"/>
    <xf numFmtId="0" fontId="3" fillId="6" borderId="95" xfId="0" applyFont="1" applyFill="1" applyBorder="1" applyAlignment="1">
      <alignment horizontal="center" vertical="center" wrapText="1"/>
    </xf>
    <xf numFmtId="0" fontId="8" fillId="7" borderId="116" xfId="0" applyFont="1" applyFill="1" applyBorder="1" applyAlignment="1">
      <alignment horizontal="center" vertical="center" wrapText="1"/>
    </xf>
    <xf numFmtId="175" fontId="7" fillId="7" borderId="1" xfId="0" applyNumberFormat="1" applyFont="1" applyFill="1" applyBorder="1" applyAlignment="1">
      <alignment horizontal="center" vertical="center" wrapText="1"/>
    </xf>
    <xf numFmtId="175" fontId="15" fillId="7" borderId="24" xfId="0" applyNumberFormat="1" applyFont="1" applyFill="1" applyBorder="1" applyAlignment="1">
      <alignment horizontal="center" vertical="center" wrapText="1"/>
    </xf>
    <xf numFmtId="0" fontId="4" fillId="0" borderId="121" xfId="0" applyFont="1" applyBorder="1"/>
    <xf numFmtId="0" fontId="15" fillId="7" borderId="21" xfId="0" applyFont="1" applyFill="1" applyBorder="1" applyAlignment="1">
      <alignment horizontal="center" vertical="center" wrapText="1"/>
    </xf>
    <xf numFmtId="175" fontId="3" fillId="7" borderId="118" xfId="0" applyNumberFormat="1" applyFont="1" applyFill="1" applyBorder="1" applyAlignment="1">
      <alignment horizontal="center" vertical="center" wrapText="1"/>
    </xf>
    <xf numFmtId="0" fontId="4" fillId="0" borderId="123" xfId="0" applyFont="1" applyBorder="1"/>
    <xf numFmtId="175" fontId="6" fillId="7" borderId="132" xfId="0" applyNumberFormat="1" applyFont="1" applyFill="1" applyBorder="1" applyAlignment="1">
      <alignment horizontal="center" vertical="center" wrapText="1"/>
    </xf>
    <xf numFmtId="175" fontId="15" fillId="7" borderId="133" xfId="0" applyNumberFormat="1" applyFont="1" applyFill="1" applyBorder="1" applyAlignment="1">
      <alignment horizontal="center" vertical="center" wrapText="1"/>
    </xf>
    <xf numFmtId="0" fontId="4" fillId="0" borderId="134" xfId="0" applyFont="1" applyBorder="1"/>
    <xf numFmtId="0" fontId="4" fillId="0" borderId="135" xfId="0" applyFont="1" applyBorder="1"/>
    <xf numFmtId="175" fontId="15" fillId="7" borderId="132" xfId="0" applyNumberFormat="1" applyFont="1" applyFill="1" applyBorder="1" applyAlignment="1">
      <alignment horizontal="center" vertical="center" wrapText="1"/>
    </xf>
    <xf numFmtId="175" fontId="3" fillId="7" borderId="136" xfId="0" applyNumberFormat="1" applyFont="1" applyFill="1" applyBorder="1" applyAlignment="1">
      <alignment horizontal="center" vertical="center" wrapText="1"/>
    </xf>
    <xf numFmtId="0" fontId="4" fillId="0" borderId="138" xfId="0" applyFont="1" applyBorder="1"/>
    <xf numFmtId="0" fontId="8" fillId="7" borderId="162" xfId="0" applyFont="1" applyFill="1" applyBorder="1" applyAlignment="1">
      <alignment horizontal="center" vertical="center" wrapText="1"/>
    </xf>
    <xf numFmtId="0" fontId="4" fillId="0" borderId="164" xfId="0" applyFont="1" applyBorder="1"/>
    <xf numFmtId="0" fontId="4" fillId="0" borderId="166" xfId="0" applyFont="1" applyBorder="1"/>
    <xf numFmtId="175" fontId="6" fillId="7" borderId="163" xfId="0" applyNumberFormat="1" applyFont="1" applyFill="1" applyBorder="1" applyAlignment="1">
      <alignment horizontal="center" vertical="center" wrapText="1"/>
    </xf>
    <xf numFmtId="0" fontId="4" fillId="0" borderId="165" xfId="0" applyFont="1" applyBorder="1"/>
    <xf numFmtId="0" fontId="3" fillId="7" borderId="133" xfId="0" applyFont="1" applyFill="1" applyBorder="1" applyAlignment="1">
      <alignment horizontal="center" vertical="center" wrapText="1"/>
    </xf>
    <xf numFmtId="175" fontId="15" fillId="7" borderId="136" xfId="0" applyNumberFormat="1" applyFont="1" applyFill="1" applyBorder="1" applyAlignment="1">
      <alignment horizontal="center" vertical="center" wrapText="1"/>
    </xf>
    <xf numFmtId="175" fontId="7" fillId="7" borderId="19" xfId="0" applyNumberFormat="1" applyFont="1" applyFill="1" applyBorder="1" applyAlignment="1">
      <alignment horizontal="left" vertical="center" wrapText="1"/>
    </xf>
    <xf numFmtId="175" fontId="7" fillId="7" borderId="85" xfId="0" applyNumberFormat="1" applyFont="1" applyFill="1" applyBorder="1" applyAlignment="1">
      <alignment horizontal="left" vertical="center" wrapText="1"/>
    </xf>
    <xf numFmtId="175" fontId="1" fillId="7" borderId="68" xfId="0" applyNumberFormat="1" applyFont="1" applyFill="1" applyBorder="1" applyAlignment="1">
      <alignment horizontal="center" vertical="center" wrapText="1"/>
    </xf>
    <xf numFmtId="175" fontId="6" fillId="7" borderId="131" xfId="0" applyNumberFormat="1" applyFont="1" applyFill="1" applyBorder="1" applyAlignment="1">
      <alignment horizontal="center" vertical="center" shrinkToFit="1"/>
    </xf>
    <xf numFmtId="0" fontId="4" fillId="0" borderId="137" xfId="0" applyFont="1" applyBorder="1"/>
    <xf numFmtId="0" fontId="16" fillId="0" borderId="0" xfId="0" applyFont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3" fillId="4" borderId="95" xfId="0" applyFont="1" applyFill="1" applyBorder="1" applyAlignment="1">
      <alignment horizontal="center" vertical="center" wrapText="1"/>
    </xf>
    <xf numFmtId="175" fontId="19" fillId="3" borderId="16" xfId="0" applyNumberFormat="1" applyFont="1" applyFill="1" applyBorder="1" applyAlignment="1">
      <alignment horizontal="right" vertical="center" wrapText="1"/>
    </xf>
    <xf numFmtId="0" fontId="15" fillId="0" borderId="98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4" fillId="0" borderId="106" xfId="0" applyFont="1" applyBorder="1"/>
    <xf numFmtId="175" fontId="15" fillId="3" borderId="16" xfId="0" applyNumberFormat="1" applyFont="1" applyFill="1" applyBorder="1" applyAlignment="1">
      <alignment horizontal="center" vertical="center" wrapText="1"/>
    </xf>
    <xf numFmtId="175" fontId="15" fillId="0" borderId="9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07" xfId="0" applyFont="1" applyBorder="1"/>
    <xf numFmtId="0" fontId="3" fillId="5" borderId="7" xfId="0" applyFont="1" applyFill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176" fontId="8" fillId="0" borderId="22" xfId="0" applyNumberFormat="1" applyFont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center" vertical="center" wrapText="1"/>
    </xf>
    <xf numFmtId="175" fontId="15" fillId="0" borderId="111" xfId="0" applyNumberFormat="1" applyFont="1" applyBorder="1" applyAlignment="1">
      <alignment horizontal="center" vertical="center" wrapText="1"/>
    </xf>
    <xf numFmtId="0" fontId="4" fillId="0" borderId="113" xfId="0" applyFont="1" applyBorder="1"/>
    <xf numFmtId="0" fontId="4" fillId="0" borderId="114" xfId="0" applyFont="1" applyBorder="1"/>
    <xf numFmtId="0" fontId="3" fillId="3" borderId="16" xfId="0" applyFont="1" applyFill="1" applyBorder="1" applyAlignment="1">
      <alignment horizontal="center" vertical="center" wrapText="1"/>
    </xf>
    <xf numFmtId="0" fontId="7" fillId="3" borderId="80" xfId="0" applyFont="1" applyFill="1" applyBorder="1" applyAlignment="1">
      <alignment horizontal="center" vertical="center" wrapText="1"/>
    </xf>
    <xf numFmtId="0" fontId="7" fillId="3" borderId="98" xfId="0" applyFont="1" applyFill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175" fontId="6" fillId="4" borderId="7" xfId="0" applyNumberFormat="1" applyFont="1" applyFill="1" applyBorder="1" applyAlignment="1">
      <alignment horizontal="center" vertical="center" shrinkToFit="1"/>
    </xf>
    <xf numFmtId="175" fontId="2" fillId="4" borderId="64" xfId="0" applyNumberFormat="1" applyFont="1" applyFill="1" applyBorder="1" applyAlignment="1">
      <alignment horizontal="center" vertical="center" wrapText="1"/>
    </xf>
    <xf numFmtId="0" fontId="4" fillId="0" borderId="125" xfId="0" applyFont="1" applyBorder="1"/>
    <xf numFmtId="175" fontId="7" fillId="5" borderId="21" xfId="0" applyNumberFormat="1" applyFont="1" applyFill="1" applyBorder="1" applyAlignment="1">
      <alignment horizontal="center" vertical="center" wrapText="1"/>
    </xf>
    <xf numFmtId="0" fontId="3" fillId="5" borderId="120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175" fontId="6" fillId="4" borderId="63" xfId="0" applyNumberFormat="1" applyFont="1" applyFill="1" applyBorder="1" applyAlignment="1">
      <alignment horizontal="center" vertical="center" wrapText="1"/>
    </xf>
    <xf numFmtId="167" fontId="15" fillId="0" borderId="155" xfId="0" applyNumberFormat="1" applyFont="1" applyBorder="1" applyAlignment="1">
      <alignment horizontal="center" vertical="center" wrapText="1"/>
    </xf>
    <xf numFmtId="175" fontId="15" fillId="0" borderId="155" xfId="0" applyNumberFormat="1" applyFont="1" applyBorder="1" applyAlignment="1">
      <alignment horizontal="center" vertical="center" wrapText="1"/>
    </xf>
    <xf numFmtId="0" fontId="15" fillId="0" borderId="155" xfId="0" applyFont="1" applyBorder="1" applyAlignment="1">
      <alignment horizontal="center" vertical="center" wrapText="1"/>
    </xf>
    <xf numFmtId="0" fontId="4" fillId="0" borderId="155" xfId="0" applyFont="1" applyBorder="1"/>
    <xf numFmtId="0" fontId="15" fillId="0" borderId="156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167" fontId="15" fillId="0" borderId="63" xfId="0" applyNumberFormat="1" applyFont="1" applyBorder="1" applyAlignment="1">
      <alignment horizontal="center" vertical="center" wrapText="1"/>
    </xf>
    <xf numFmtId="175" fontId="15" fillId="0" borderId="63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175" fontId="7" fillId="5" borderId="19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4" fillId="0" borderId="108" xfId="0" applyFont="1" applyBorder="1"/>
    <xf numFmtId="0" fontId="4" fillId="0" borderId="109" xfId="0" applyFont="1" applyBorder="1"/>
    <xf numFmtId="0" fontId="4" fillId="0" borderId="110" xfId="0" applyFont="1" applyBorder="1"/>
    <xf numFmtId="0" fontId="7" fillId="7" borderId="19" xfId="0" applyFont="1" applyFill="1" applyBorder="1" applyAlignment="1">
      <alignment horizontal="center" vertical="center" wrapText="1"/>
    </xf>
    <xf numFmtId="175" fontId="7" fillId="5" borderId="68" xfId="0" applyNumberFormat="1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1" xfId="0" applyFont="1" applyFill="1" applyBorder="1" applyAlignment="1">
      <alignment horizontal="center" vertical="center" wrapText="1"/>
    </xf>
    <xf numFmtId="0" fontId="4" fillId="0" borderId="112" xfId="0" applyFont="1" applyBorder="1"/>
    <xf numFmtId="0" fontId="15" fillId="3" borderId="117" xfId="0" applyFont="1" applyFill="1" applyBorder="1" applyAlignment="1">
      <alignment horizontal="center" vertical="center" textRotation="90" wrapText="1"/>
    </xf>
    <xf numFmtId="0" fontId="4" fillId="0" borderId="119" xfId="0" applyFont="1" applyBorder="1"/>
    <xf numFmtId="0" fontId="4" fillId="0" borderId="124" xfId="0" applyFont="1" applyBorder="1"/>
    <xf numFmtId="0" fontId="8" fillId="3" borderId="22" xfId="0" applyFont="1" applyFill="1" applyBorder="1" applyAlignment="1">
      <alignment horizontal="center" vertical="center" wrapText="1"/>
    </xf>
    <xf numFmtId="0" fontId="4" fillId="0" borderId="78" xfId="0" applyFont="1" applyBorder="1"/>
    <xf numFmtId="175" fontId="7" fillId="3" borderId="22" xfId="0" applyNumberFormat="1" applyFont="1" applyFill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 wrapText="1"/>
    </xf>
    <xf numFmtId="0" fontId="7" fillId="7" borderId="73" xfId="0" applyFont="1" applyFill="1" applyBorder="1" applyAlignment="1">
      <alignment horizontal="center" vertical="center" wrapText="1"/>
    </xf>
    <xf numFmtId="0" fontId="4" fillId="0" borderId="147" xfId="0" applyFont="1" applyBorder="1"/>
    <xf numFmtId="0" fontId="19" fillId="6" borderId="148" xfId="0" applyFont="1" applyFill="1" applyBorder="1" applyAlignment="1">
      <alignment horizontal="center" vertical="center" wrapText="1"/>
    </xf>
    <xf numFmtId="0" fontId="4" fillId="0" borderId="149" xfId="0" applyFont="1" applyBorder="1"/>
    <xf numFmtId="0" fontId="4" fillId="0" borderId="150" xfId="0" applyFont="1" applyBorder="1"/>
    <xf numFmtId="0" fontId="7" fillId="6" borderId="148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4" fillId="0" borderId="152" xfId="0" applyFont="1" applyBorder="1"/>
    <xf numFmtId="0" fontId="7" fillId="7" borderId="7" xfId="0" applyFont="1" applyFill="1" applyBorder="1" applyAlignment="1">
      <alignment horizontal="center" vertical="center" wrapText="1"/>
    </xf>
    <xf numFmtId="175" fontId="7" fillId="5" borderId="8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66675</xdr:rowOff>
    </xdr:from>
    <xdr:ext cx="5715000" cy="419100"/>
    <xdr:sp macro="" textlink="">
      <xdr:nvSpPr>
        <xdr:cNvPr id="3" name="Shape 3"/>
        <xdr:cNvSpPr/>
      </xdr:nvSpPr>
      <xdr:spPr>
        <a:xfrm>
          <a:off x="2493263" y="3575213"/>
          <a:ext cx="5705475" cy="409575"/>
        </a:xfrm>
        <a:prstGeom prst="rect">
          <a:avLst/>
        </a:prstGeom>
        <a:gradFill>
          <a:gsLst>
            <a:gs pos="0">
              <a:srgbClr val="5E9EFF"/>
            </a:gs>
            <a:gs pos="39999">
              <a:srgbClr val="85C2FF"/>
            </a:gs>
            <a:gs pos="69999">
              <a:srgbClr val="C4D6EB"/>
            </a:gs>
            <a:gs pos="100000">
              <a:srgbClr val="FFEBFA"/>
            </a:gs>
          </a:gsLst>
          <a:path path="circle">
            <a:fillToRect l="50000" t="50000" r="50000" b="50000"/>
          </a:path>
          <a:tileRect/>
        </a:gra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200" b="1" i="0" u="none" strike="noStrike">
              <a:solidFill>
                <a:srgbClr val="000000"/>
              </a:solidFill>
              <a:latin typeface="Palatino Linotype"/>
              <a:ea typeface="Palatino Linotype"/>
              <a:cs typeface="Palatino Linotype"/>
              <a:sym typeface="Palatino Linotype"/>
            </a:rPr>
            <a:t>D        A         T        O        S</a:t>
          </a:r>
          <a:r>
            <a:rPr lang="en-US" sz="1800" b="1" i="0" u="none" strike="noStrike">
              <a:solidFill>
                <a:srgbClr val="000000"/>
              </a:solidFill>
              <a:latin typeface="Palatino Linotype"/>
              <a:ea typeface="Palatino Linotype"/>
              <a:cs typeface="Palatino Linotype"/>
              <a:sym typeface="Palatino Linotype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38100</xdr:colOff>
      <xdr:row>8</xdr:row>
      <xdr:rowOff>161925</xdr:rowOff>
    </xdr:from>
    <xdr:ext cx="15640050" cy="400050"/>
    <xdr:sp macro="" textlink="">
      <xdr:nvSpPr>
        <xdr:cNvPr id="4" name="Shape 4"/>
        <xdr:cNvSpPr/>
      </xdr:nvSpPr>
      <xdr:spPr>
        <a:xfrm>
          <a:off x="0" y="3584738"/>
          <a:ext cx="10692000" cy="390525"/>
        </a:xfrm>
        <a:prstGeom prst="rect">
          <a:avLst/>
        </a:prstGeom>
        <a:gradFill>
          <a:gsLst>
            <a:gs pos="0">
              <a:srgbClr val="DDFFBB"/>
            </a:gs>
            <a:gs pos="100000">
              <a:srgbClr val="FFCC99"/>
            </a:gs>
          </a:gsLst>
          <a:lin ang="5400000" scaled="0"/>
        </a:gra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200" i="0" u="none" strike="noStrike">
              <a:solidFill>
                <a:srgbClr val="000000"/>
              </a:solidFill>
              <a:latin typeface="Palatino Linotype"/>
              <a:ea typeface="Palatino Linotype"/>
              <a:cs typeface="Palatino Linotype"/>
              <a:sym typeface="Palatino Linotype"/>
            </a:rPr>
            <a:t> NOTA</a:t>
          </a:r>
          <a:r>
            <a:rPr lang="en-US" sz="1800" i="0" u="none" strike="noStrike">
              <a:solidFill>
                <a:srgbClr val="000000"/>
              </a:solidFill>
              <a:latin typeface="Palatino Linotype"/>
              <a:ea typeface="Palatino Linotype"/>
              <a:cs typeface="Palatino Linotype"/>
              <a:sym typeface="Palatino Linotype"/>
            </a:rPr>
            <a:t>:</a:t>
          </a:r>
          <a:r>
            <a:rPr lang="en-US" sz="2000" i="0" u="none" strike="noStrike">
              <a:solidFill>
                <a:srgbClr val="FF0000"/>
              </a:solidFill>
              <a:latin typeface="Palatino Linotype"/>
              <a:ea typeface="Palatino Linotype"/>
              <a:cs typeface="Palatino Linotype"/>
              <a:sym typeface="Palatino Linotype"/>
            </a:rPr>
            <a:t> </a:t>
          </a:r>
          <a:r>
            <a:rPr lang="en-US" sz="1800" i="0" u="none" strike="noStrike">
              <a:solidFill>
                <a:srgbClr val="FF0000"/>
              </a:solidFill>
              <a:latin typeface="Palatino Linotype"/>
              <a:ea typeface="Palatino Linotype"/>
              <a:cs typeface="Palatino Linotype"/>
              <a:sym typeface="Palatino Linotype"/>
            </a:rPr>
            <a:t>El motivo del viaje se anotará en la hoja Impreso en la celda correspondiente antes de imprimirla.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showGridLines="0" tabSelected="1" workbookViewId="0">
      <selection sqref="A1:L1"/>
    </sheetView>
  </sheetViews>
  <sheetFormatPr baseColWidth="10" defaultColWidth="12.6640625" defaultRowHeight="15" customHeight="1"/>
  <cols>
    <col min="1" max="2" width="4" customWidth="1"/>
    <col min="3" max="3" width="4.33203125" customWidth="1"/>
    <col min="4" max="4" width="4" customWidth="1"/>
    <col min="5" max="5" width="3.6640625" customWidth="1"/>
    <col min="6" max="6" width="3.21875" customWidth="1"/>
    <col min="7" max="7" width="4" customWidth="1"/>
    <col min="8" max="8" width="4.21875" customWidth="1"/>
    <col min="9" max="9" width="7.88671875" customWidth="1"/>
    <col min="10" max="10" width="4.21875" customWidth="1"/>
    <col min="11" max="11" width="8.21875" customWidth="1"/>
    <col min="12" max="12" width="12.21875" customWidth="1"/>
    <col min="13" max="13" width="9.33203125" customWidth="1"/>
    <col min="14" max="14" width="12.33203125" customWidth="1"/>
    <col min="15" max="15" width="10.109375" customWidth="1"/>
    <col min="16" max="16" width="9.109375" customWidth="1"/>
    <col min="17" max="17" width="6.21875" customWidth="1"/>
    <col min="18" max="18" width="7.88671875" customWidth="1"/>
    <col min="19" max="19" width="10.109375" hidden="1" customWidth="1"/>
    <col min="20" max="20" width="11.88671875" hidden="1" customWidth="1"/>
    <col min="21" max="21" width="13.6640625" hidden="1" customWidth="1"/>
    <col min="22" max="22" width="5.88671875" hidden="1" customWidth="1"/>
    <col min="23" max="23" width="10.88671875" hidden="1" customWidth="1"/>
    <col min="24" max="24" width="14.33203125" hidden="1" customWidth="1"/>
    <col min="25" max="28" width="11.33203125" customWidth="1"/>
  </cols>
  <sheetData>
    <row r="1" spans="1:28" ht="15.75" customHeight="1">
      <c r="A1" s="202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203"/>
      <c r="N1" s="16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204" t="str">
        <f>IF(Datos!E5&lt;&gt;"",Datos!E5,"")</f>
        <v/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2"/>
      <c r="P2" s="205" t="s">
        <v>1</v>
      </c>
      <c r="Q2" s="179"/>
      <c r="R2" s="180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>
      <c r="A3" s="206">
        <f>Datos!E6</f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"/>
      <c r="P3" s="181"/>
      <c r="Q3" s="182"/>
      <c r="R3" s="183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" customHeight="1">
      <c r="A4" s="204" t="str">
        <f>UPPER(Datos!E7)</f>
        <v/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2"/>
      <c r="P4" s="196">
        <f>Datos!Q1</f>
        <v>0</v>
      </c>
      <c r="Q4" s="197"/>
      <c r="R4" s="198"/>
      <c r="S4" s="207"/>
      <c r="T4" s="167"/>
      <c r="U4" s="167"/>
      <c r="V4" s="167"/>
      <c r="W4" s="167"/>
      <c r="X4" s="1" t="s">
        <v>2</v>
      </c>
      <c r="Y4" s="1"/>
      <c r="Z4" s="1"/>
      <c r="AA4" s="1"/>
      <c r="AB4" s="1"/>
    </row>
    <row r="5" spans="1:28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" t="s">
        <v>3</v>
      </c>
      <c r="Q5" s="199" t="str">
        <f>IF(Datos!S5&lt;&gt;"",Datos!S5,"")</f>
        <v/>
      </c>
      <c r="R5" s="200"/>
      <c r="S5" s="1"/>
      <c r="T5" s="1"/>
      <c r="U5" s="1"/>
      <c r="V5" s="1"/>
      <c r="W5" s="1"/>
      <c r="X5" s="1" t="s">
        <v>4</v>
      </c>
      <c r="Y5" s="1"/>
      <c r="Z5" s="1"/>
      <c r="AA5" s="1"/>
      <c r="AB5" s="1"/>
    </row>
    <row r="6" spans="1:28" ht="18" customHeight="1">
      <c r="A6" s="208" t="s">
        <v>5</v>
      </c>
      <c r="B6" s="197"/>
      <c r="C6" s="198"/>
      <c r="D6" s="209" t="str">
        <f>IF(Datos!C3&lt;&gt;"",Datos!C3,"")</f>
        <v/>
      </c>
      <c r="E6" s="197"/>
      <c r="F6" s="197"/>
      <c r="G6" s="197"/>
      <c r="H6" s="197"/>
      <c r="I6" s="197"/>
      <c r="J6" s="197"/>
      <c r="K6" s="197"/>
      <c r="L6" s="197"/>
      <c r="M6" s="197"/>
      <c r="N6" s="198"/>
      <c r="O6" s="1"/>
      <c r="P6" s="3" t="s">
        <v>6</v>
      </c>
      <c r="Q6" s="201" t="str">
        <f>IF(Datos!S4&lt;&gt;"",Datos!S4,"")</f>
        <v/>
      </c>
      <c r="R6" s="198"/>
      <c r="S6" s="1"/>
      <c r="T6" s="1"/>
      <c r="U6" s="1"/>
      <c r="V6" s="1"/>
      <c r="W6" s="1"/>
      <c r="X6" s="1" t="s">
        <v>7</v>
      </c>
      <c r="Y6" s="1"/>
      <c r="Z6" s="1"/>
      <c r="AA6" s="1"/>
      <c r="AB6" s="1"/>
    </row>
    <row r="7" spans="1:28" ht="20.25" customHeight="1">
      <c r="A7" s="210" t="s">
        <v>8</v>
      </c>
      <c r="B7" s="197"/>
      <c r="C7" s="197"/>
      <c r="D7" s="197"/>
      <c r="E7" s="197"/>
      <c r="F7" s="197"/>
      <c r="G7" s="198"/>
      <c r="H7" s="211" t="str">
        <f>PROPER(Datos!E4)</f>
        <v/>
      </c>
      <c r="I7" s="197"/>
      <c r="J7" s="197"/>
      <c r="K7" s="197"/>
      <c r="L7" s="197"/>
      <c r="M7" s="197"/>
      <c r="N7" s="198"/>
      <c r="O7" s="212" t="s">
        <v>9</v>
      </c>
      <c r="P7" s="167"/>
      <c r="Q7" s="213"/>
      <c r="R7" s="4" t="str">
        <f>IF(Datos!S3="Funcionario","F",IF(Datos!S3="Laboral","L",IF(Datos!S3="","")))</f>
        <v/>
      </c>
      <c r="S7" s="1"/>
      <c r="T7" s="1"/>
      <c r="U7" s="1"/>
      <c r="V7" s="1"/>
      <c r="W7" s="1"/>
      <c r="X7" s="1" t="s">
        <v>10</v>
      </c>
      <c r="Y7" s="1"/>
      <c r="Z7" s="1"/>
      <c r="AA7" s="1"/>
      <c r="AB7" s="1"/>
    </row>
    <row r="8" spans="1:28" ht="13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2.5" customHeight="1">
      <c r="A9" s="214" t="s">
        <v>11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41.25" customHeight="1">
      <c r="A10" s="215" t="s">
        <v>12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216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>
      <c r="A11" s="220" t="s">
        <v>13</v>
      </c>
      <c r="B11" s="185"/>
      <c r="C11" s="221" t="s">
        <v>14</v>
      </c>
      <c r="D11" s="185"/>
      <c r="E11" s="222" t="s">
        <v>15</v>
      </c>
      <c r="F11" s="179"/>
      <c r="G11" s="179"/>
      <c r="H11" s="179"/>
      <c r="I11" s="179"/>
      <c r="J11" s="179"/>
      <c r="K11" s="179"/>
      <c r="L11" s="223"/>
      <c r="M11" s="225" t="s">
        <v>16</v>
      </c>
      <c r="N11" s="226" t="s">
        <v>17</v>
      </c>
      <c r="O11" s="179"/>
      <c r="P11" s="179"/>
      <c r="Q11" s="179"/>
      <c r="R11" s="180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>
      <c r="A12" s="7" t="s">
        <v>18</v>
      </c>
      <c r="B12" s="8" t="s">
        <v>19</v>
      </c>
      <c r="C12" s="8" t="s">
        <v>18</v>
      </c>
      <c r="D12" s="8" t="s">
        <v>19</v>
      </c>
      <c r="E12" s="224"/>
      <c r="F12" s="182"/>
      <c r="G12" s="182"/>
      <c r="H12" s="182"/>
      <c r="I12" s="182"/>
      <c r="J12" s="182"/>
      <c r="K12" s="182"/>
      <c r="L12" s="191"/>
      <c r="M12" s="193"/>
      <c r="N12" s="224"/>
      <c r="O12" s="182"/>
      <c r="P12" s="182"/>
      <c r="Q12" s="182"/>
      <c r="R12" s="183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1.25" customHeight="1">
      <c r="A13" s="9">
        <f>Datos!F14</f>
        <v>0</v>
      </c>
      <c r="B13" s="10">
        <f>Datos!G14</f>
        <v>0</v>
      </c>
      <c r="C13" s="11">
        <f>Datos!H14</f>
        <v>0</v>
      </c>
      <c r="D13" s="12">
        <f>Datos!I14</f>
        <v>0</v>
      </c>
      <c r="E13" s="217" t="str">
        <f>IF(Datos!B14&lt;&gt;"",UPPER(Datos!B14),"")</f>
        <v/>
      </c>
      <c r="F13" s="218"/>
      <c r="G13" s="218"/>
      <c r="H13" s="218"/>
      <c r="I13" s="218"/>
      <c r="J13" s="218"/>
      <c r="K13" s="218"/>
      <c r="L13" s="227"/>
      <c r="M13" s="13">
        <f>Datos!K14</f>
        <v>0</v>
      </c>
      <c r="N13" s="217"/>
      <c r="O13" s="218"/>
      <c r="P13" s="218"/>
      <c r="Q13" s="218"/>
      <c r="R13" s="219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1.25" customHeight="1">
      <c r="A14" s="14">
        <f>Datos!F15</f>
        <v>0</v>
      </c>
      <c r="B14" s="15">
        <f>Datos!G15</f>
        <v>0</v>
      </c>
      <c r="C14" s="16">
        <f>Datos!H15</f>
        <v>0</v>
      </c>
      <c r="D14" s="17">
        <f>Datos!I15</f>
        <v>0</v>
      </c>
      <c r="E14" s="158" t="str">
        <f>IF(Datos!B15&lt;&gt;"",UPPER(Datos!B15),"")</f>
        <v/>
      </c>
      <c r="F14" s="159"/>
      <c r="G14" s="159"/>
      <c r="H14" s="159"/>
      <c r="I14" s="159"/>
      <c r="J14" s="159"/>
      <c r="K14" s="159"/>
      <c r="L14" s="160"/>
      <c r="M14" s="18">
        <f>Datos!K15</f>
        <v>0</v>
      </c>
      <c r="N14" s="217"/>
      <c r="O14" s="218"/>
      <c r="P14" s="218"/>
      <c r="Q14" s="218"/>
      <c r="R14" s="219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1.25" customHeight="1">
      <c r="A15" s="14">
        <f>Datos!F16</f>
        <v>0</v>
      </c>
      <c r="B15" s="15">
        <f>Datos!G16</f>
        <v>0</v>
      </c>
      <c r="C15" s="16">
        <f>Datos!H16</f>
        <v>0</v>
      </c>
      <c r="D15" s="17">
        <f>Datos!I16</f>
        <v>0</v>
      </c>
      <c r="E15" s="158" t="str">
        <f>IF(Datos!B16&lt;&gt;"",UPPER(Datos!B16),"")</f>
        <v/>
      </c>
      <c r="F15" s="159"/>
      <c r="G15" s="159"/>
      <c r="H15" s="159"/>
      <c r="I15" s="159"/>
      <c r="J15" s="159"/>
      <c r="K15" s="159"/>
      <c r="L15" s="160"/>
      <c r="M15" s="18">
        <f>Datos!K16</f>
        <v>0</v>
      </c>
      <c r="N15" s="158"/>
      <c r="O15" s="159"/>
      <c r="P15" s="159"/>
      <c r="Q15" s="159"/>
      <c r="R15" s="16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1.25" customHeight="1">
      <c r="A16" s="14">
        <f>Datos!F17</f>
        <v>0</v>
      </c>
      <c r="B16" s="15">
        <f>Datos!G17</f>
        <v>0</v>
      </c>
      <c r="C16" s="16">
        <f>Datos!H17</f>
        <v>0</v>
      </c>
      <c r="D16" s="17">
        <f>Datos!I17</f>
        <v>0</v>
      </c>
      <c r="E16" s="158" t="str">
        <f>IF(Datos!B17&lt;&gt;"",UPPER(Datos!B17),"")</f>
        <v/>
      </c>
      <c r="F16" s="159"/>
      <c r="G16" s="159"/>
      <c r="H16" s="159"/>
      <c r="I16" s="159"/>
      <c r="J16" s="159"/>
      <c r="K16" s="159"/>
      <c r="L16" s="160"/>
      <c r="M16" s="18">
        <f>Datos!K17</f>
        <v>0</v>
      </c>
      <c r="N16" s="158"/>
      <c r="O16" s="159"/>
      <c r="P16" s="159"/>
      <c r="Q16" s="159"/>
      <c r="R16" s="16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1.25" customHeight="1">
      <c r="A17" s="14">
        <f>Datos!F18</f>
        <v>0</v>
      </c>
      <c r="B17" s="15">
        <f>Datos!G18</f>
        <v>0</v>
      </c>
      <c r="C17" s="16">
        <f>Datos!H18</f>
        <v>0</v>
      </c>
      <c r="D17" s="17">
        <f>Datos!I18</f>
        <v>0</v>
      </c>
      <c r="E17" s="158" t="str">
        <f>IF(Datos!B18&lt;&gt;"",UPPER(Datos!B18),"")</f>
        <v/>
      </c>
      <c r="F17" s="159"/>
      <c r="G17" s="159"/>
      <c r="H17" s="159"/>
      <c r="I17" s="159"/>
      <c r="J17" s="159"/>
      <c r="K17" s="159"/>
      <c r="L17" s="160"/>
      <c r="M17" s="18">
        <f>Datos!K18</f>
        <v>0</v>
      </c>
      <c r="N17" s="158"/>
      <c r="O17" s="159"/>
      <c r="P17" s="159"/>
      <c r="Q17" s="159"/>
      <c r="R17" s="16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1.25" customHeight="1">
      <c r="A18" s="14">
        <f>Datos!F19</f>
        <v>0</v>
      </c>
      <c r="B18" s="15">
        <f>Datos!G19</f>
        <v>0</v>
      </c>
      <c r="C18" s="16">
        <f>Datos!H19</f>
        <v>0</v>
      </c>
      <c r="D18" s="17">
        <f>Datos!I19</f>
        <v>0</v>
      </c>
      <c r="E18" s="158" t="str">
        <f>IF(Datos!B19&lt;&gt;"",UPPER(Datos!B19),"")</f>
        <v/>
      </c>
      <c r="F18" s="159"/>
      <c r="G18" s="159"/>
      <c r="H18" s="159"/>
      <c r="I18" s="159"/>
      <c r="J18" s="159"/>
      <c r="K18" s="159"/>
      <c r="L18" s="160"/>
      <c r="M18" s="18">
        <f>Datos!K19</f>
        <v>0</v>
      </c>
      <c r="N18" s="158"/>
      <c r="O18" s="159"/>
      <c r="P18" s="159"/>
      <c r="Q18" s="159"/>
      <c r="R18" s="16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1.25" customHeight="1">
      <c r="A19" s="14">
        <f>Datos!F20</f>
        <v>0</v>
      </c>
      <c r="B19" s="15">
        <f>Datos!G20</f>
        <v>0</v>
      </c>
      <c r="C19" s="16">
        <f>Datos!H20</f>
        <v>0</v>
      </c>
      <c r="D19" s="17">
        <f>Datos!I20</f>
        <v>0</v>
      </c>
      <c r="E19" s="158" t="str">
        <f>IF(Datos!B20&lt;&gt;"",UPPER(Datos!B20),"")</f>
        <v/>
      </c>
      <c r="F19" s="159"/>
      <c r="G19" s="159"/>
      <c r="H19" s="159"/>
      <c r="I19" s="159"/>
      <c r="J19" s="159"/>
      <c r="K19" s="159"/>
      <c r="L19" s="160"/>
      <c r="M19" s="18">
        <f>Datos!K20</f>
        <v>0</v>
      </c>
      <c r="N19" s="158"/>
      <c r="O19" s="159"/>
      <c r="P19" s="159"/>
      <c r="Q19" s="159"/>
      <c r="R19" s="16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1.25" customHeight="1">
      <c r="A20" s="14">
        <f>Datos!F21</f>
        <v>0</v>
      </c>
      <c r="B20" s="15">
        <f>Datos!G21</f>
        <v>0</v>
      </c>
      <c r="C20" s="16">
        <f>Datos!H21</f>
        <v>0</v>
      </c>
      <c r="D20" s="17">
        <f>Datos!I21</f>
        <v>0</v>
      </c>
      <c r="E20" s="158" t="str">
        <f>IF(Datos!B21&lt;&gt;"",UPPER(Datos!B21),"")</f>
        <v/>
      </c>
      <c r="F20" s="159"/>
      <c r="G20" s="159"/>
      <c r="H20" s="159"/>
      <c r="I20" s="159"/>
      <c r="J20" s="159"/>
      <c r="K20" s="159"/>
      <c r="L20" s="160"/>
      <c r="M20" s="18">
        <f>Datos!K21</f>
        <v>0</v>
      </c>
      <c r="N20" s="158"/>
      <c r="O20" s="159"/>
      <c r="P20" s="159"/>
      <c r="Q20" s="159"/>
      <c r="R20" s="16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1.25" customHeight="1">
      <c r="A21" s="14">
        <f>Datos!F22</f>
        <v>0</v>
      </c>
      <c r="B21" s="15">
        <f>Datos!G22</f>
        <v>0</v>
      </c>
      <c r="C21" s="16">
        <f>Datos!H22</f>
        <v>0</v>
      </c>
      <c r="D21" s="17">
        <f>Datos!I22</f>
        <v>0</v>
      </c>
      <c r="E21" s="158" t="str">
        <f>IF(Datos!B22&lt;&gt;"",UPPER(Datos!B22),"")</f>
        <v/>
      </c>
      <c r="F21" s="159"/>
      <c r="G21" s="159"/>
      <c r="H21" s="159"/>
      <c r="I21" s="159"/>
      <c r="J21" s="159"/>
      <c r="K21" s="159"/>
      <c r="L21" s="160"/>
      <c r="M21" s="18">
        <f>Datos!K22</f>
        <v>0</v>
      </c>
      <c r="N21" s="158"/>
      <c r="O21" s="159"/>
      <c r="P21" s="159"/>
      <c r="Q21" s="159"/>
      <c r="R21" s="16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1.25" customHeight="1">
      <c r="A22" s="14">
        <f>Datos!F23</f>
        <v>0</v>
      </c>
      <c r="B22" s="15">
        <f>Datos!G23</f>
        <v>0</v>
      </c>
      <c r="C22" s="16">
        <f>Datos!H23</f>
        <v>0</v>
      </c>
      <c r="D22" s="17">
        <f>Datos!I23</f>
        <v>0</v>
      </c>
      <c r="E22" s="158" t="str">
        <f>IF(Datos!B23&lt;&gt;"",UPPER(Datos!B23),"")</f>
        <v/>
      </c>
      <c r="F22" s="159"/>
      <c r="G22" s="159"/>
      <c r="H22" s="159"/>
      <c r="I22" s="159"/>
      <c r="J22" s="159"/>
      <c r="K22" s="159"/>
      <c r="L22" s="160"/>
      <c r="M22" s="18">
        <f>Datos!K23</f>
        <v>0</v>
      </c>
      <c r="N22" s="158"/>
      <c r="O22" s="159"/>
      <c r="P22" s="159"/>
      <c r="Q22" s="159"/>
      <c r="R22" s="16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1.25" customHeight="1">
      <c r="A23" s="19">
        <f>Datos!F24</f>
        <v>0</v>
      </c>
      <c r="B23" s="20">
        <f>Datos!G24</f>
        <v>0</v>
      </c>
      <c r="C23" s="21">
        <f>Datos!H24</f>
        <v>0</v>
      </c>
      <c r="D23" s="22">
        <f>Datos!I24</f>
        <v>0</v>
      </c>
      <c r="E23" s="162" t="str">
        <f>IF(Datos!B24&lt;&gt;"",UPPER(Datos!B24),"")</f>
        <v/>
      </c>
      <c r="F23" s="163"/>
      <c r="G23" s="163"/>
      <c r="H23" s="163"/>
      <c r="I23" s="163"/>
      <c r="J23" s="163"/>
      <c r="K23" s="163"/>
      <c r="L23" s="164"/>
      <c r="M23" s="23">
        <f>Datos!K24</f>
        <v>0</v>
      </c>
      <c r="N23" s="162"/>
      <c r="O23" s="163"/>
      <c r="P23" s="163"/>
      <c r="Q23" s="163"/>
      <c r="R23" s="165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>
      <c r="A24" s="166" t="str">
        <f>IF(Datos!E7&lt;&gt;"","En "&amp;Datos!E7&amp;" "&amp;TEXT(Datos!L10,"d \d\e mmmm \d\e aaaa"),"")</f>
        <v/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8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" customHeight="1">
      <c r="A25" s="169" t="s">
        <v>20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8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customHeight="1">
      <c r="A26" s="170" t="s">
        <v>21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8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1.25" customHeight="1">
      <c r="A27" s="171" t="str">
        <f>IF(Datos!E8&lt;&gt;"","Fdo.:  "&amp;PROPER(Datos!E8),"")</f>
        <v/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8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1.25" customHeight="1">
      <c r="A28" s="172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8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9.75" customHeight="1">
      <c r="A29" s="172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8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9.75" customHeight="1">
      <c r="A30" s="173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5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23.25" customHeight="1">
      <c r="A31" s="176" t="s">
        <v>22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1.25" customHeight="1">
      <c r="A32" s="178" t="s">
        <v>23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80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1.25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3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1.25" customHeight="1">
      <c r="A34" s="184" t="s">
        <v>13</v>
      </c>
      <c r="B34" s="185"/>
      <c r="C34" s="186" t="s">
        <v>14</v>
      </c>
      <c r="D34" s="185"/>
      <c r="E34" s="187" t="s">
        <v>24</v>
      </c>
      <c r="F34" s="188"/>
      <c r="G34" s="188"/>
      <c r="H34" s="188"/>
      <c r="I34" s="188"/>
      <c r="J34" s="188"/>
      <c r="K34" s="188"/>
      <c r="L34" s="188"/>
      <c r="M34" s="188"/>
      <c r="N34" s="188"/>
      <c r="O34" s="189"/>
      <c r="P34" s="192" t="s">
        <v>25</v>
      </c>
      <c r="Q34" s="192" t="s">
        <v>26</v>
      </c>
      <c r="R34" s="194" t="s">
        <v>27</v>
      </c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3.5" customHeight="1">
      <c r="A35" s="7" t="s">
        <v>18</v>
      </c>
      <c r="B35" s="8" t="s">
        <v>19</v>
      </c>
      <c r="C35" s="8" t="s">
        <v>18</v>
      </c>
      <c r="D35" s="8" t="s">
        <v>19</v>
      </c>
      <c r="E35" s="190"/>
      <c r="F35" s="182"/>
      <c r="G35" s="182"/>
      <c r="H35" s="182"/>
      <c r="I35" s="182"/>
      <c r="J35" s="182"/>
      <c r="K35" s="182"/>
      <c r="L35" s="182"/>
      <c r="M35" s="182"/>
      <c r="N35" s="182"/>
      <c r="O35" s="191"/>
      <c r="P35" s="193"/>
      <c r="Q35" s="193"/>
      <c r="R35" s="195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1.25" customHeight="1">
      <c r="A36" s="9">
        <f>Datos!F14</f>
        <v>0</v>
      </c>
      <c r="B36" s="10">
        <f>Datos!G14</f>
        <v>0</v>
      </c>
      <c r="C36" s="11">
        <f>Datos!H14</f>
        <v>0</v>
      </c>
      <c r="D36" s="12">
        <f>Datos!I14</f>
        <v>0</v>
      </c>
      <c r="E36" s="217" t="str">
        <f>IF(AND(Q$5&gt;0,D$6&gt;0,Q$6&gt;0,R$7&gt;0,H$7,A13&gt;0,B13&gt;0,C13&gt;0,D13&gt;0,E13&gt;0,M13&gt;0,N13&gt;0,A$24&gt;0,E$48&gt;0),Datos!B14,"")</f>
        <v/>
      </c>
      <c r="F36" s="218"/>
      <c r="G36" s="218"/>
      <c r="H36" s="218"/>
      <c r="I36" s="218"/>
      <c r="J36" s="218"/>
      <c r="K36" s="218"/>
      <c r="L36" s="218"/>
      <c r="M36" s="218"/>
      <c r="N36" s="218"/>
      <c r="O36" s="227"/>
      <c r="P36" s="24" t="str">
        <f>IF(M13="V.particular",Datos!J14,"")</f>
        <v/>
      </c>
      <c r="Q36" s="24">
        <f>Datos!L14+Datos!M14*2+Datos!N14+Datos!O14*2+Datos!P14+Datos!Q14*2</f>
        <v>0</v>
      </c>
      <c r="R36" s="25" t="str">
        <f>IF(Datos!W14&gt;0,Datos!R14+Datos!S14+Datos!T14+Datos!U14+Datos!V14,"")</f>
        <v/>
      </c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1.25" customHeight="1">
      <c r="A37" s="14">
        <f>Datos!F15</f>
        <v>0</v>
      </c>
      <c r="B37" s="15">
        <f>Datos!G15</f>
        <v>0</v>
      </c>
      <c r="C37" s="16">
        <f>Datos!H15</f>
        <v>0</v>
      </c>
      <c r="D37" s="17">
        <f>Datos!I15</f>
        <v>0</v>
      </c>
      <c r="E37" s="158" t="str">
        <f>IF(AND(Q$5&gt;0,D$6&gt;0,Q$6&gt;0,R$7&gt;0,H$7,A14&gt;0,B14&gt;0,C14&gt;0,D14&gt;0,E14&gt;0,M14&gt;0,N14&gt;0,A$24&gt;0,E$48&gt;0),Datos!B15,"")</f>
        <v/>
      </c>
      <c r="F37" s="159"/>
      <c r="G37" s="159"/>
      <c r="H37" s="159"/>
      <c r="I37" s="159"/>
      <c r="J37" s="159"/>
      <c r="K37" s="159"/>
      <c r="L37" s="159"/>
      <c r="M37" s="159"/>
      <c r="N37" s="159"/>
      <c r="O37" s="160"/>
      <c r="P37" s="26" t="str">
        <f>IF(M14="V.particular",Datos!J15,"")</f>
        <v/>
      </c>
      <c r="Q37" s="26">
        <f>Datos!L15+Datos!M15*2+Datos!N15+Datos!O15*2+Datos!P15+Datos!Q15*2</f>
        <v>0</v>
      </c>
      <c r="R37" s="25" t="str">
        <f>IF(Datos!W15&gt;0,Datos!R15+Datos!S15+Datos!T15+Datos!U15+Datos!V15,"")</f>
        <v/>
      </c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1.25" customHeight="1">
      <c r="A38" s="14">
        <f>Datos!F16</f>
        <v>0</v>
      </c>
      <c r="B38" s="15">
        <f>Datos!G16</f>
        <v>0</v>
      </c>
      <c r="C38" s="16">
        <f>Datos!H16</f>
        <v>0</v>
      </c>
      <c r="D38" s="17">
        <f>Datos!I16</f>
        <v>0</v>
      </c>
      <c r="E38" s="158" t="str">
        <f>IF(AND(Q$5&gt;0,D$6&gt;0,Q$6&gt;0,R$7&gt;0,H$7,A15&gt;0,B15&gt;0,C15&gt;0,D15&gt;0,E15&gt;0,M15&gt;0,N15&gt;0,A$24&gt;0,E$48&gt;0),Datos!B16,"")</f>
        <v/>
      </c>
      <c r="F38" s="159"/>
      <c r="G38" s="159"/>
      <c r="H38" s="159"/>
      <c r="I38" s="159"/>
      <c r="J38" s="159"/>
      <c r="K38" s="159"/>
      <c r="L38" s="159"/>
      <c r="M38" s="159"/>
      <c r="N38" s="159"/>
      <c r="O38" s="160"/>
      <c r="P38" s="26" t="str">
        <f>IF(M15="V.particular",Datos!J16,"")</f>
        <v/>
      </c>
      <c r="Q38" s="26">
        <f>Datos!L16+Datos!M16*2+Datos!N16+Datos!O16*2+Datos!P16+Datos!Q16*2</f>
        <v>0</v>
      </c>
      <c r="R38" s="25" t="str">
        <f>IF(Datos!W16&gt;0,Datos!R16+Datos!S16+Datos!T16+Datos!U16+Datos!V16,"")</f>
        <v/>
      </c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1.25" customHeight="1">
      <c r="A39" s="14">
        <f>Datos!F17</f>
        <v>0</v>
      </c>
      <c r="B39" s="15">
        <f>Datos!G17</f>
        <v>0</v>
      </c>
      <c r="C39" s="16">
        <f>Datos!H17</f>
        <v>0</v>
      </c>
      <c r="D39" s="17">
        <f>Datos!I17</f>
        <v>0</v>
      </c>
      <c r="E39" s="158" t="str">
        <f>IF(AND(Q$5&gt;0,D$6&gt;0,Q$6&gt;0,R$7&gt;0,H$7,A16&gt;0,B16&gt;0,C16&gt;0,D16&gt;0,E16&gt;0,M16&gt;0,N16&gt;0,A$24&gt;0,E$48&gt;0),Datos!B17,"")</f>
        <v/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  <c r="P39" s="26" t="str">
        <f>IF(M16="V.particular",Datos!J17,"")</f>
        <v/>
      </c>
      <c r="Q39" s="26">
        <f>Datos!L17+Datos!M17*2+Datos!N17+Datos!O17*2+Datos!P17+Datos!Q17*2</f>
        <v>0</v>
      </c>
      <c r="R39" s="25" t="str">
        <f>IF(Datos!W17&gt;0,Datos!R17+Datos!S17+Datos!T17+Datos!U17+Datos!V17,"")</f>
        <v/>
      </c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1.25" customHeight="1">
      <c r="A40" s="14">
        <f>Datos!F18</f>
        <v>0</v>
      </c>
      <c r="B40" s="15">
        <f>Datos!G18</f>
        <v>0</v>
      </c>
      <c r="C40" s="16">
        <f>Datos!H18</f>
        <v>0</v>
      </c>
      <c r="D40" s="17">
        <f>Datos!I18</f>
        <v>0</v>
      </c>
      <c r="E40" s="158" t="str">
        <f>IF(AND(Q$5&gt;0,D$6&gt;0,Q$6&gt;0,R$7&gt;0,H$7,A17&gt;0,B17&gt;0,C17&gt;0,D17&gt;0,E17&gt;0,M17&gt;0,N17&gt;0,A$24&gt;0,E$48&gt;0),Datos!B18,"")</f>
        <v/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  <c r="P40" s="26" t="str">
        <f>IF(M17="V.particular",Datos!J18,"")</f>
        <v/>
      </c>
      <c r="Q40" s="26">
        <f>Datos!L18+Datos!M18*2+Datos!N18+Datos!O18*2+Datos!P18+Datos!Q18*2</f>
        <v>0</v>
      </c>
      <c r="R40" s="25" t="str">
        <f>IF(Datos!W18&gt;0,Datos!R18+Datos!S18+Datos!T18+Datos!U18+Datos!V18,"")</f>
        <v/>
      </c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1.25" customHeight="1">
      <c r="A41" s="14">
        <f>Datos!F19</f>
        <v>0</v>
      </c>
      <c r="B41" s="15">
        <f>Datos!G19</f>
        <v>0</v>
      </c>
      <c r="C41" s="16">
        <f>Datos!H19</f>
        <v>0</v>
      </c>
      <c r="D41" s="17">
        <f>Datos!I19</f>
        <v>0</v>
      </c>
      <c r="E41" s="158" t="str">
        <f>IF(AND(Q$5&gt;0,D$6&gt;0,Q$6&gt;0,R$7&gt;0,H$7,A18&gt;0,B18&gt;0,C18&gt;0,D18&gt;0,E18&gt;0,M18&gt;0,N18&gt;0,A$24&gt;0,E$48&gt;0),Datos!B19,"")</f>
        <v/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  <c r="P41" s="26" t="str">
        <f>IF(M18="V.particular",Datos!J19,"")</f>
        <v/>
      </c>
      <c r="Q41" s="26">
        <f>Datos!L19+Datos!M19*2+Datos!N19+Datos!O19*2+Datos!P19+Datos!Q19*2</f>
        <v>0</v>
      </c>
      <c r="R41" s="25" t="str">
        <f>IF(Datos!W19&gt;0,Datos!R19+Datos!S19+Datos!T19+Datos!U19+Datos!V19,"")</f>
        <v/>
      </c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1.25" customHeight="1">
      <c r="A42" s="14">
        <f>Datos!F20</f>
        <v>0</v>
      </c>
      <c r="B42" s="15">
        <f>Datos!G20</f>
        <v>0</v>
      </c>
      <c r="C42" s="16">
        <f>Datos!H20</f>
        <v>0</v>
      </c>
      <c r="D42" s="17">
        <f>Datos!I20</f>
        <v>0</v>
      </c>
      <c r="E42" s="158" t="str">
        <f>IF(AND(Q$5&gt;0,D$6&gt;0,Q$6&gt;0,R$7&gt;0,H$7,A19&gt;0,B19&gt;0,C19&gt;0,D19&gt;0,E19&gt;0,M19&gt;0,N19&gt;0,A$24&gt;0,E$48&gt;0),Datos!B20,"")</f>
        <v/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  <c r="P42" s="26" t="str">
        <f>IF(M19="V.particular",Datos!J20,"")</f>
        <v/>
      </c>
      <c r="Q42" s="26">
        <f>Datos!L20+Datos!M20*2+Datos!N20+Datos!O20*2+Datos!P20+Datos!Q20*2</f>
        <v>0</v>
      </c>
      <c r="R42" s="25" t="str">
        <f>IF(Datos!W20&gt;0,Datos!R20+Datos!S20+Datos!T20+Datos!U20+Datos!V20,"")</f>
        <v/>
      </c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1.25" customHeight="1">
      <c r="A43" s="14">
        <f>Datos!F21</f>
        <v>0</v>
      </c>
      <c r="B43" s="15">
        <f>Datos!G21</f>
        <v>0</v>
      </c>
      <c r="C43" s="16">
        <f>Datos!H21</f>
        <v>0</v>
      </c>
      <c r="D43" s="17">
        <f>Datos!I21</f>
        <v>0</v>
      </c>
      <c r="E43" s="158" t="str">
        <f>IF(AND(Q$5&gt;0,D$6&gt;0,Q$6&gt;0,R$7&gt;0,H$7,A20&gt;0,B20&gt;0,C20&gt;0,D20&gt;0,E20&gt;0,M20&gt;0,N20&gt;0,A$24&gt;0,E$48&gt;0),Datos!B21,"")</f>
        <v/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  <c r="P43" s="26" t="str">
        <f>IF(M20="V.particular",Datos!J21,"")</f>
        <v/>
      </c>
      <c r="Q43" s="26">
        <f>Datos!L21+Datos!M21*2+Datos!N21+Datos!O21*2+Datos!P21+Datos!Q21*2</f>
        <v>0</v>
      </c>
      <c r="R43" s="25" t="str">
        <f>IF(Datos!W21&gt;0,Datos!R21+Datos!S21+Datos!T21+Datos!U21+Datos!V21,"")</f>
        <v/>
      </c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1.25" customHeight="1">
      <c r="A44" s="14">
        <f>Datos!F22</f>
        <v>0</v>
      </c>
      <c r="B44" s="15">
        <f>Datos!G22</f>
        <v>0</v>
      </c>
      <c r="C44" s="16">
        <f>Datos!H22</f>
        <v>0</v>
      </c>
      <c r="D44" s="17">
        <f>Datos!I22</f>
        <v>0</v>
      </c>
      <c r="E44" s="158" t="str">
        <f>IF(AND(Q$5&gt;0,D$6&gt;0,Q$6&gt;0,R$7&gt;0,H$7,A21&gt;0,B21&gt;0,C21&gt;0,D21&gt;0,E21&gt;0,M21&gt;0,N21&gt;0,A$24&gt;0,E$48&gt;0),Datos!B22,"")</f>
        <v/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  <c r="P44" s="26" t="str">
        <f>IF(M21="V.particular",Datos!J22,"")</f>
        <v/>
      </c>
      <c r="Q44" s="26">
        <f>Datos!L22+Datos!M22*2+Datos!N22+Datos!O22*2+Datos!P22+Datos!Q22*2</f>
        <v>0</v>
      </c>
      <c r="R44" s="25" t="str">
        <f>IF(Datos!W22&gt;0,Datos!R22+Datos!S22+Datos!T22+Datos!U22+Datos!V22,"")</f>
        <v/>
      </c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1.25" customHeight="1">
      <c r="A45" s="14">
        <f>Datos!F23</f>
        <v>0</v>
      </c>
      <c r="B45" s="15">
        <f>Datos!G23</f>
        <v>0</v>
      </c>
      <c r="C45" s="16">
        <f>Datos!H23</f>
        <v>0</v>
      </c>
      <c r="D45" s="17">
        <f>Datos!I23</f>
        <v>0</v>
      </c>
      <c r="E45" s="158" t="str">
        <f>IF(AND(Q$5&gt;0,D$6&gt;0,Q$6&gt;0,R$7&gt;0,H$7,A22&gt;0,B22&gt;0,C22&gt;0,D22&gt;0,E22&gt;0,M22&gt;0,N22&gt;0,A$24&gt;0,E$48&gt;0),Datos!B23,"")</f>
        <v/>
      </c>
      <c r="F45" s="159"/>
      <c r="G45" s="159"/>
      <c r="H45" s="159"/>
      <c r="I45" s="159"/>
      <c r="J45" s="159"/>
      <c r="K45" s="159"/>
      <c r="L45" s="159"/>
      <c r="M45" s="159"/>
      <c r="N45" s="159"/>
      <c r="O45" s="160"/>
      <c r="P45" s="26" t="str">
        <f>IF(M22="V.particular",Datos!J23,"")</f>
        <v/>
      </c>
      <c r="Q45" s="26">
        <f>Datos!L23+Datos!M23*2+Datos!N23+Datos!O23*2+Datos!P23+Datos!Q23*2</f>
        <v>0</v>
      </c>
      <c r="R45" s="25" t="str">
        <f>IF(Datos!W23&gt;0,Datos!R23+Datos!S23+Datos!T23+Datos!U23+Datos!V23,"")</f>
        <v/>
      </c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1.25" customHeight="1">
      <c r="A46" s="19">
        <f>Datos!F24</f>
        <v>0</v>
      </c>
      <c r="B46" s="20">
        <f>Datos!G24</f>
        <v>0</v>
      </c>
      <c r="C46" s="21">
        <f>Datos!H24</f>
        <v>0</v>
      </c>
      <c r="D46" s="22">
        <f>Datos!I24</f>
        <v>0</v>
      </c>
      <c r="E46" s="162" t="str">
        <f>IF(AND(Q$5&gt;0,D$6&gt;0,Q$6&gt;0,R$7&gt;0,H$7,A23&gt;0,B23&gt;0,C23&gt;0,D23&gt;0,E23&gt;0,M23&gt;0,N23&gt;0,A$24&gt;0,E$48&gt;0),Datos!B24,"")</f>
        <v/>
      </c>
      <c r="F46" s="163"/>
      <c r="G46" s="163"/>
      <c r="H46" s="163"/>
      <c r="I46" s="163"/>
      <c r="J46" s="163"/>
      <c r="K46" s="163"/>
      <c r="L46" s="163"/>
      <c r="M46" s="163"/>
      <c r="N46" s="163"/>
      <c r="O46" s="164"/>
      <c r="P46" s="27" t="str">
        <f>IF(M23="V.particular",Datos!J24,"")</f>
        <v/>
      </c>
      <c r="Q46" s="27">
        <f>Datos!L24+Datos!M24*2+Datos!N24+Datos!O24*2+Datos!P24+Datos!Q24*2</f>
        <v>0</v>
      </c>
      <c r="R46" s="25" t="str">
        <f>IF(Datos!W24&gt;0,Datos!R24+Datos!S24+Datos!T24+Datos!U24+Datos!V24,"")</f>
        <v/>
      </c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1.25" customHeight="1">
      <c r="A47" s="250" t="s">
        <v>28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1"/>
      <c r="P47" s="28">
        <f t="shared" ref="P47:R47" si="0">SUM(P36:P46)</f>
        <v>0</v>
      </c>
      <c r="Q47" s="29">
        <f t="shared" si="0"/>
        <v>0</v>
      </c>
      <c r="R47" s="30">
        <f t="shared" si="0"/>
        <v>0</v>
      </c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251" t="s">
        <v>29</v>
      </c>
      <c r="B48" s="252"/>
      <c r="C48" s="252"/>
      <c r="D48" s="253"/>
      <c r="E48" s="246">
        <f>Datos!S10</f>
        <v>0</v>
      </c>
      <c r="F48" s="179"/>
      <c r="G48" s="179"/>
      <c r="H48" s="179"/>
      <c r="I48" s="179"/>
      <c r="J48" s="223"/>
      <c r="K48" s="254" t="s">
        <v>30</v>
      </c>
      <c r="L48" s="179"/>
      <c r="M48" s="179"/>
      <c r="N48" s="179"/>
      <c r="O48" s="179"/>
      <c r="P48" s="179"/>
      <c r="Q48" s="179"/>
      <c r="R48" s="180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1.25" customHeight="1">
      <c r="A49" s="247" t="s">
        <v>31</v>
      </c>
      <c r="B49" s="167"/>
      <c r="C49" s="167"/>
      <c r="D49" s="167"/>
      <c r="E49" s="167"/>
      <c r="F49" s="167"/>
      <c r="G49" s="167"/>
      <c r="H49" s="167"/>
      <c r="I49" s="167"/>
      <c r="J49" s="213"/>
      <c r="K49" s="255"/>
      <c r="L49" s="167"/>
      <c r="M49" s="167"/>
      <c r="N49" s="167"/>
      <c r="O49" s="167"/>
      <c r="P49" s="167"/>
      <c r="Q49" s="167"/>
      <c r="R49" s="168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" customHeight="1">
      <c r="A50" s="248" t="str">
        <f>IF(Datos!C3&lt;&gt;"",("Fdo.: "&amp;PROPER(D6)),"")</f>
        <v/>
      </c>
      <c r="B50" s="167"/>
      <c r="C50" s="167"/>
      <c r="D50" s="167"/>
      <c r="E50" s="167"/>
      <c r="F50" s="167"/>
      <c r="G50" s="167"/>
      <c r="H50" s="167"/>
      <c r="I50" s="167"/>
      <c r="J50" s="213"/>
      <c r="K50" s="257" t="s">
        <v>20</v>
      </c>
      <c r="L50" s="167"/>
      <c r="M50" s="167"/>
      <c r="N50" s="167"/>
      <c r="O50" s="167"/>
      <c r="P50" s="167"/>
      <c r="Q50" s="167"/>
      <c r="R50" s="168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6.75" customHeight="1">
      <c r="A51" s="172"/>
      <c r="B51" s="167"/>
      <c r="C51" s="167"/>
      <c r="D51" s="167"/>
      <c r="E51" s="167"/>
      <c r="F51" s="167"/>
      <c r="G51" s="167"/>
      <c r="H51" s="167"/>
      <c r="I51" s="167"/>
      <c r="J51" s="213"/>
      <c r="K51" s="258" t="s">
        <v>21</v>
      </c>
      <c r="L51" s="167"/>
      <c r="M51" s="167"/>
      <c r="N51" s="167"/>
      <c r="O51" s="167"/>
      <c r="P51" s="167"/>
      <c r="Q51" s="167"/>
      <c r="R51" s="168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46.5" customHeight="1">
      <c r="A52" s="173"/>
      <c r="B52" s="174"/>
      <c r="C52" s="174"/>
      <c r="D52" s="174"/>
      <c r="E52" s="174"/>
      <c r="F52" s="174"/>
      <c r="G52" s="174"/>
      <c r="H52" s="174"/>
      <c r="I52" s="174"/>
      <c r="J52" s="249"/>
      <c r="K52" s="259" t="str">
        <f>IF(Datos!E8&lt;&gt;"","Fdo.:  "&amp;Datos!E8,"")</f>
        <v/>
      </c>
      <c r="L52" s="174"/>
      <c r="M52" s="174"/>
      <c r="N52" s="174"/>
      <c r="O52" s="174"/>
      <c r="P52" s="174"/>
      <c r="Q52" s="174"/>
      <c r="R52" s="175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2.5" customHeight="1">
      <c r="A53" s="176" t="s">
        <v>32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33.75" customHeight="1">
      <c r="A54" s="260" t="s">
        <v>33</v>
      </c>
      <c r="B54" s="252"/>
      <c r="C54" s="252"/>
      <c r="D54" s="252"/>
      <c r="E54" s="252"/>
      <c r="F54" s="252"/>
      <c r="G54" s="261"/>
      <c r="H54" s="262" t="s">
        <v>34</v>
      </c>
      <c r="I54" s="261"/>
      <c r="J54" s="221" t="s">
        <v>35</v>
      </c>
      <c r="K54" s="263"/>
      <c r="L54" s="221" t="s">
        <v>36</v>
      </c>
      <c r="M54" s="185"/>
      <c r="N54" s="31" t="s">
        <v>37</v>
      </c>
      <c r="O54" s="32" t="s">
        <v>38</v>
      </c>
      <c r="P54" s="32" t="s">
        <v>39</v>
      </c>
      <c r="Q54" s="256" t="s">
        <v>40</v>
      </c>
      <c r="R54" s="237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>
      <c r="A55" s="264" t="s">
        <v>41</v>
      </c>
      <c r="B55" s="197"/>
      <c r="C55" s="197"/>
      <c r="D55" s="197"/>
      <c r="E55" s="197"/>
      <c r="F55" s="197"/>
      <c r="G55" s="198"/>
      <c r="H55" s="268" t="str">
        <f>IF(AND(P4&lt;&gt;"",Q5&gt;0,D6&gt;0,Q6&lt;&gt;"",R7&lt;&gt;"",H7,A24&gt;0,A27&gt;0,E48&gt;0,A50&lt;&gt;"",K52&lt;&gt;"",Datos!T6&gt;0),Datos!AL32+Datos!AM32+Datos!AN32,"")</f>
        <v/>
      </c>
      <c r="I55" s="227"/>
      <c r="J55" s="268" t="str">
        <f>IF(AND(P4&lt;&gt;"",Q5&gt;0,D6&gt;0,Q6&lt;&gt;"",R7&lt;&gt;"",H7,A24&gt;0,A27&gt;0,E48&gt;0,A50&lt;&gt;"",K52&lt;&gt;"",Datos!T6&gt;0),Datos!AJ32,"")</f>
        <v/>
      </c>
      <c r="K55" s="227"/>
      <c r="L55" s="268" t="str">
        <f>IF(AND(P4&lt;&gt;"",Q5&gt;0,D6&gt;0,Q6&lt;&gt;"",R7&lt;&gt;"",H7,A24&gt;0,A27&gt;0,E48&gt;0,A50&lt;&gt;"",K52&lt;&gt;"",Datos!T6&gt;0),Datos!AK32,"")</f>
        <v/>
      </c>
      <c r="M55" s="227"/>
      <c r="N55" s="33" t="str">
        <f>IF(AND(P4&lt;&gt;"",Q5&gt;0,D6&gt;0,Q6&lt;&gt;"",R7&lt;&gt;"",H7,A24&gt;0,A27&gt;0,E48&gt;0,A50&lt;&gt;"",K52&lt;&gt;"",Datos!T6&gt;0),Datos!AO32,"")</f>
        <v/>
      </c>
      <c r="O55" s="34" t="str">
        <f>IF(AND(P4&lt;&gt;"",Q5&gt;0,D6&gt;0,Q6&lt;&gt;"",R7&lt;&gt;"",H7,A24&gt;0,A27&gt;0,E48&gt;0,A50&lt;&gt;"",K52&lt;&gt;"",Datos!T6&gt;0),Datos!AQ32,"")</f>
        <v/>
      </c>
      <c r="P55" s="34" t="str">
        <f>IF(AND(P4&lt;&gt;"",Q5&gt;0,D6&gt;0,Q6&lt;&gt;"",R7&lt;&gt;"",H7,A24&gt;0,A27&gt;0,E48&gt;0,A50&lt;&gt;"",K52&lt;&gt;"",Datos!T6&gt;0),Datos!AS32,"")</f>
        <v/>
      </c>
      <c r="Q55" s="269" t="str">
        <f>IF(AND(P4&lt;&gt;"",Q5&gt;0,D6&gt;0,Q6&lt;&gt;"",R7&lt;&gt;"",H7,A24&gt;0,A27&gt;0,E48&gt;0,A50&lt;&gt;"",K52&lt;&gt;"",Datos!T6&gt;0),Datos!AT32,"")</f>
        <v/>
      </c>
      <c r="R55" s="16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>
      <c r="A56" s="264" t="s">
        <v>42</v>
      </c>
      <c r="B56" s="197"/>
      <c r="C56" s="197"/>
      <c r="D56" s="197"/>
      <c r="E56" s="197"/>
      <c r="F56" s="197"/>
      <c r="G56" s="198"/>
      <c r="H56" s="228" t="str">
        <f>IF(AND(P4&lt;&gt;"",Q5&gt;0,D6&gt;0,Q6&lt;&gt;"",R7&lt;&gt;"",H7,A24&gt;0,A27&gt;0,E48&gt;0,A50&gt;0,K52&gt;0,Datos!T6&gt;0),(Datos!AL50+Datos!AM50+Datos!AN50),"")</f>
        <v/>
      </c>
      <c r="I56" s="164"/>
      <c r="J56" s="228" t="str">
        <f>IF(AND(P4&lt;&gt;"",Q5&gt;0,D6&gt;0,Q6&lt;&gt;"",R7&lt;&gt;"",H7,A24&gt;0,A27&gt;0,E48&gt;0,A50&gt;0,K52&gt;0,Datos!T6&gt;0),Datos!AJ50,"")</f>
        <v/>
      </c>
      <c r="K56" s="164"/>
      <c r="L56" s="228" t="str">
        <f>IF(AND(P4&lt;&gt;"",Q5&gt;0,D6&gt;0,Q6&lt;&gt;"",R7&lt;&gt;"",H7,A24&gt;0,A27&gt;0,E48&gt;0,A50&gt;0,K52&gt;0,Datos!T6&gt;0),Datos!AK50,"")</f>
        <v/>
      </c>
      <c r="M56" s="164"/>
      <c r="N56" s="35" t="str">
        <f>IF(AND(P4&lt;&gt;"",Q5&gt;0,D6&gt;0,Q6&lt;&gt;"",R7&lt;&gt;"",H7,A24&gt;0,A27&gt;0,E48&gt;0,A50&lt;&gt;"",K52&lt;&gt;"",Datos!T6&gt;0),Datos!AO50,"")</f>
        <v/>
      </c>
      <c r="O56" s="36" t="str">
        <f>IF(AND(P4&lt;&gt;"",Q5&gt;0,D6&gt;0,Q6&lt;&gt;"",R7&lt;&gt;"",H7,A24&gt;0,A27&gt;0,E48&gt;0,A50&lt;&gt;"",K52&lt;&gt;"",Datos!T6&gt;0),Datos!AQ50,"")</f>
        <v/>
      </c>
      <c r="P56" s="36" t="str">
        <f>IF(AND(P4&lt;&gt;"",Q5&gt;0,D6&gt;0,Q6&lt;&gt;"",R7&lt;&gt;"",H7,A24&gt;0,A27&gt;0,E48&gt;0,A50&lt;&gt;"",K52&lt;&gt;"",Datos!T6&gt;0),Datos!AS50,"")</f>
        <v/>
      </c>
      <c r="Q56" s="270" t="str">
        <f>IF(AND(P4&lt;&gt;"",Q5&gt;0,D6&gt;0,Q6&lt;&gt;"",R7&lt;&gt;"",H7,A24&gt;0,A27&gt;0,E48&gt;0,A50&lt;&gt;"",K52&lt;&gt;"",Datos!T6&gt;0),Datos!AT50,"")</f>
        <v/>
      </c>
      <c r="R56" s="165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.5" customHeight="1">
      <c r="A57" s="265"/>
      <c r="B57" s="230"/>
      <c r="C57" s="230"/>
      <c r="D57" s="230"/>
      <c r="E57" s="230"/>
      <c r="F57" s="230"/>
      <c r="G57" s="231"/>
      <c r="H57" s="229" t="s">
        <v>43</v>
      </c>
      <c r="I57" s="230"/>
      <c r="J57" s="230"/>
      <c r="K57" s="230"/>
      <c r="L57" s="231"/>
      <c r="M57" s="232">
        <f>SUM(M55:N56)</f>
        <v>0</v>
      </c>
      <c r="N57" s="233"/>
      <c r="O57" s="37">
        <f t="shared" ref="O57:P57" si="1">SUM(O55:O56)</f>
        <v>0</v>
      </c>
      <c r="P57" s="37">
        <f t="shared" si="1"/>
        <v>0</v>
      </c>
      <c r="Q57" s="232">
        <f>SUM(Q55:R56)</f>
        <v>0</v>
      </c>
      <c r="R57" s="234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>
      <c r="A58" s="266" t="s">
        <v>44</v>
      </c>
      <c r="B58" s="179"/>
      <c r="C58" s="179"/>
      <c r="D58" s="179"/>
      <c r="E58" s="179"/>
      <c r="F58" s="179"/>
      <c r="G58" s="223"/>
      <c r="H58" s="238" t="str">
        <f>IF(P47&lt;&gt;"","Vehículo propio, ("&amp;P47&amp;" kms.)","Vehículo propio")</f>
        <v>Vehículo propio, (0 kms.)</v>
      </c>
      <c r="I58" s="239"/>
      <c r="J58" s="239"/>
      <c r="K58" s="239"/>
      <c r="L58" s="236"/>
      <c r="M58" s="235" t="str">
        <f>IF(AND(P4&lt;&gt;"",Q5&gt;0,D6&gt;0,Q6&lt;&gt;"",R7&lt;&gt;"",H7,A24&gt;0,A27&gt;0,E48&gt;0,A50&lt;&gt;"",K52&lt;&gt;"",Datos!T6&gt;0),Datos!AL13,"")</f>
        <v/>
      </c>
      <c r="N58" s="236"/>
      <c r="O58" s="38">
        <f>IF(M58&lt;&gt;"",Datos!AN13,0)</f>
        <v>0</v>
      </c>
      <c r="P58" s="38">
        <f>IF(M58&lt;&gt;"",Datos!AP13,0)</f>
        <v>0</v>
      </c>
      <c r="Q58" s="235">
        <f>IF(M58&lt;&gt;"",Datos!AQ13,0)</f>
        <v>0</v>
      </c>
      <c r="R58" s="237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>
      <c r="A59" s="172"/>
      <c r="B59" s="167"/>
      <c r="C59" s="167"/>
      <c r="D59" s="167"/>
      <c r="E59" s="167"/>
      <c r="F59" s="167"/>
      <c r="G59" s="213"/>
      <c r="H59" s="240" t="s">
        <v>45</v>
      </c>
      <c r="I59" s="159"/>
      <c r="J59" s="159"/>
      <c r="K59" s="159"/>
      <c r="L59" s="160"/>
      <c r="M59" s="241" t="str">
        <f>IF(AND(P4&lt;&gt;"",Q5&gt;0,D6&gt;0,Q6&gt;0,R7&lt;&gt;"",H7,A24&gt;0,A27&gt;0,E48&gt;0,A50&lt;&gt;"",K52&lt;&gt;"",Datos!T6&gt;0),Datos!AL14,"")</f>
        <v/>
      </c>
      <c r="N59" s="160"/>
      <c r="O59" s="242"/>
      <c r="P59" s="189"/>
      <c r="Q59" s="243" t="str">
        <f t="shared" ref="Q59:Q60" si="2">M59</f>
        <v/>
      </c>
      <c r="R59" s="16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>
      <c r="A60" s="172"/>
      <c r="B60" s="167"/>
      <c r="C60" s="167"/>
      <c r="D60" s="167"/>
      <c r="E60" s="167"/>
      <c r="F60" s="167"/>
      <c r="G60" s="213"/>
      <c r="H60" s="282" t="s">
        <v>46</v>
      </c>
      <c r="I60" s="163"/>
      <c r="J60" s="163"/>
      <c r="K60" s="163"/>
      <c r="L60" s="164"/>
      <c r="M60" s="244" t="str">
        <f>IF(AND(P4&lt;&gt;"",Q5&gt;0,D6&gt;0,Q6&gt;0,R7&lt;&gt;"",H7,A24&gt;0,A27&gt;0,E48&gt;0,A50&lt;&gt;"",K52&lt;&gt;"",Datos!T6&gt;0),Datos!AQ15+Datos!AQ16,"")</f>
        <v/>
      </c>
      <c r="N60" s="164"/>
      <c r="O60" s="224"/>
      <c r="P60" s="191"/>
      <c r="Q60" s="245" t="str">
        <f t="shared" si="2"/>
        <v/>
      </c>
      <c r="R60" s="165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>
      <c r="A61" s="173"/>
      <c r="B61" s="174"/>
      <c r="C61" s="174"/>
      <c r="D61" s="174"/>
      <c r="E61" s="174"/>
      <c r="F61" s="174"/>
      <c r="G61" s="249"/>
      <c r="H61" s="229" t="s">
        <v>43</v>
      </c>
      <c r="I61" s="230"/>
      <c r="J61" s="230"/>
      <c r="K61" s="230"/>
      <c r="L61" s="231"/>
      <c r="M61" s="232">
        <f>SUM(M58:N60)</f>
        <v>0</v>
      </c>
      <c r="N61" s="233"/>
      <c r="O61" s="37">
        <f t="shared" ref="O61:P61" si="3">O58</f>
        <v>0</v>
      </c>
      <c r="P61" s="37">
        <f t="shared" si="3"/>
        <v>0</v>
      </c>
      <c r="Q61" s="283">
        <f>SUM(Q58:Q60)</f>
        <v>0</v>
      </c>
      <c r="R61" s="284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>
      <c r="A62" s="285" t="s">
        <v>47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286"/>
      <c r="M62" s="287">
        <f>M57+M61</f>
        <v>0</v>
      </c>
      <c r="N62" s="288"/>
      <c r="O62" s="39">
        <f t="shared" ref="O62:P62" si="4">O57+O61</f>
        <v>0</v>
      </c>
      <c r="P62" s="39">
        <f t="shared" si="4"/>
        <v>0</v>
      </c>
      <c r="Q62" s="283" t="str">
        <f>IF(H7&lt;&gt;"",Q57+Q61,"")</f>
        <v/>
      </c>
      <c r="R62" s="284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>
      <c r="A63" s="271" t="s">
        <v>48</v>
      </c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3"/>
      <c r="O63" s="40"/>
      <c r="P63" s="40"/>
      <c r="Q63" s="40"/>
      <c r="R63" s="4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267" t="str">
        <f>IF(Q62&gt;0,"RESUMEN:                             Programa de gasto"&amp;"                 "&amp;Datos!T6,"FALTA ALGÚN DATO")</f>
        <v xml:space="preserve">RESUMEN:                             Programa de gasto                 </v>
      </c>
      <c r="B64" s="179"/>
      <c r="C64" s="179"/>
      <c r="D64" s="179"/>
      <c r="E64" s="179"/>
      <c r="F64" s="223"/>
      <c r="G64" s="274" t="s">
        <v>49</v>
      </c>
      <c r="H64" s="275"/>
      <c r="I64" s="275"/>
      <c r="J64" s="275"/>
      <c r="K64" s="275"/>
      <c r="L64" s="275"/>
      <c r="M64" s="185"/>
      <c r="N64" s="276" t="s">
        <v>50</v>
      </c>
      <c r="O64" s="277" t="s">
        <v>51</v>
      </c>
      <c r="P64" s="179"/>
      <c r="Q64" s="179"/>
      <c r="R64" s="180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1.75" customHeight="1">
      <c r="A65" s="172"/>
      <c r="B65" s="167"/>
      <c r="C65" s="167"/>
      <c r="D65" s="167"/>
      <c r="E65" s="167"/>
      <c r="F65" s="213"/>
      <c r="G65" s="278" t="s">
        <v>52</v>
      </c>
      <c r="H65" s="197"/>
      <c r="I65" s="197"/>
      <c r="J65" s="197"/>
      <c r="K65" s="198"/>
      <c r="L65" s="8" t="s">
        <v>53</v>
      </c>
      <c r="M65" s="8" t="s">
        <v>54</v>
      </c>
      <c r="N65" s="193"/>
      <c r="O65" s="279" t="str">
        <f>IF(Q62&gt;0,"","FALTA ALGÚN DATO")</f>
        <v/>
      </c>
      <c r="P65" s="167"/>
      <c r="Q65" s="167"/>
      <c r="R65" s="168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39" customHeight="1">
      <c r="A66" s="173"/>
      <c r="B66" s="174"/>
      <c r="C66" s="174"/>
      <c r="D66" s="174"/>
      <c r="E66" s="174"/>
      <c r="F66" s="249"/>
      <c r="G66" s="280" t="str">
        <f>IF(O62&gt;0,O62,"0,00")</f>
        <v>0,00</v>
      </c>
      <c r="H66" s="230"/>
      <c r="I66" s="230"/>
      <c r="J66" s="230"/>
      <c r="K66" s="231"/>
      <c r="L66" s="42">
        <f>M62-O62</f>
        <v>0</v>
      </c>
      <c r="M66" s="43" t="str">
        <f>IF(P62&gt;0,P62,"0,00")</f>
        <v>0,00</v>
      </c>
      <c r="N66" s="44" t="str">
        <f>Q62</f>
        <v/>
      </c>
      <c r="O66" s="281" t="str">
        <f>IF(N66&gt;0,"Fdo.:"&amp;PROPER(D6),"REVISE                                                           LA HOJA CORRESPONDIENTE")</f>
        <v>Fdo.:</v>
      </c>
      <c r="P66" s="174"/>
      <c r="Q66" s="174"/>
      <c r="R66" s="175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22">
    <mergeCell ref="H61:L61"/>
    <mergeCell ref="M61:N61"/>
    <mergeCell ref="Q61:R61"/>
    <mergeCell ref="A62:L62"/>
    <mergeCell ref="M62:N62"/>
    <mergeCell ref="Q62:R62"/>
    <mergeCell ref="A53:R53"/>
    <mergeCell ref="A54:G54"/>
    <mergeCell ref="H54:I54"/>
    <mergeCell ref="J54:K54"/>
    <mergeCell ref="A56:G56"/>
    <mergeCell ref="A57:G57"/>
    <mergeCell ref="A58:G61"/>
    <mergeCell ref="A64:F66"/>
    <mergeCell ref="A55:G55"/>
    <mergeCell ref="H55:I55"/>
    <mergeCell ref="J55:K55"/>
    <mergeCell ref="L55:M55"/>
    <mergeCell ref="Q55:R55"/>
    <mergeCell ref="H56:I56"/>
    <mergeCell ref="Q56:R56"/>
    <mergeCell ref="A63:N63"/>
    <mergeCell ref="G64:M64"/>
    <mergeCell ref="N64:N65"/>
    <mergeCell ref="O64:R64"/>
    <mergeCell ref="G65:K65"/>
    <mergeCell ref="O65:R65"/>
    <mergeCell ref="G66:K66"/>
    <mergeCell ref="O66:R66"/>
    <mergeCell ref="H60:L60"/>
    <mergeCell ref="H57:L57"/>
    <mergeCell ref="M57:N57"/>
    <mergeCell ref="Q57:R57"/>
    <mergeCell ref="M58:N58"/>
    <mergeCell ref="Q58:R58"/>
    <mergeCell ref="H58:L58"/>
    <mergeCell ref="H59:L59"/>
    <mergeCell ref="M59:N59"/>
    <mergeCell ref="O59:P60"/>
    <mergeCell ref="Q59:R59"/>
    <mergeCell ref="M60:N60"/>
    <mergeCell ref="Q60:R60"/>
    <mergeCell ref="E36:O36"/>
    <mergeCell ref="E37:O37"/>
    <mergeCell ref="E38:O38"/>
    <mergeCell ref="E39:O39"/>
    <mergeCell ref="E40:O40"/>
    <mergeCell ref="E41:O41"/>
    <mergeCell ref="E42:O42"/>
    <mergeCell ref="J56:K56"/>
    <mergeCell ref="L56:M56"/>
    <mergeCell ref="E48:J48"/>
    <mergeCell ref="A49:J49"/>
    <mergeCell ref="A50:J52"/>
    <mergeCell ref="E43:O43"/>
    <mergeCell ref="E44:O44"/>
    <mergeCell ref="E45:O45"/>
    <mergeCell ref="E46:O46"/>
    <mergeCell ref="A47:O47"/>
    <mergeCell ref="A48:D48"/>
    <mergeCell ref="K48:R49"/>
    <mergeCell ref="L54:M54"/>
    <mergeCell ref="Q54:R54"/>
    <mergeCell ref="K50:R50"/>
    <mergeCell ref="K51:R51"/>
    <mergeCell ref="K52:R52"/>
    <mergeCell ref="N14:R14"/>
    <mergeCell ref="A11:B11"/>
    <mergeCell ref="C11:D11"/>
    <mergeCell ref="E11:L12"/>
    <mergeCell ref="M11:M12"/>
    <mergeCell ref="N11:R12"/>
    <mergeCell ref="E13:L13"/>
    <mergeCell ref="E14:L14"/>
    <mergeCell ref="N21:R21"/>
    <mergeCell ref="S4:W4"/>
    <mergeCell ref="A6:C6"/>
    <mergeCell ref="D6:N6"/>
    <mergeCell ref="A7:G7"/>
    <mergeCell ref="H7:N7"/>
    <mergeCell ref="O7:Q7"/>
    <mergeCell ref="A9:R9"/>
    <mergeCell ref="A10:R10"/>
    <mergeCell ref="N13:R13"/>
    <mergeCell ref="P4:R4"/>
    <mergeCell ref="Q5:R5"/>
    <mergeCell ref="Q6:R6"/>
    <mergeCell ref="A1:L1"/>
    <mergeCell ref="M1:N1"/>
    <mergeCell ref="A2:M2"/>
    <mergeCell ref="P2:R3"/>
    <mergeCell ref="A3:N3"/>
    <mergeCell ref="A4:N4"/>
    <mergeCell ref="A27:R30"/>
    <mergeCell ref="A31:R31"/>
    <mergeCell ref="A32:R33"/>
    <mergeCell ref="A34:B34"/>
    <mergeCell ref="C34:D34"/>
    <mergeCell ref="E34:O35"/>
    <mergeCell ref="P34:P35"/>
    <mergeCell ref="Q34:Q35"/>
    <mergeCell ref="R34:R35"/>
    <mergeCell ref="E20:L20"/>
    <mergeCell ref="N20:R20"/>
    <mergeCell ref="E21:L21"/>
    <mergeCell ref="E22:L22"/>
    <mergeCell ref="E23:L23"/>
    <mergeCell ref="N23:R23"/>
    <mergeCell ref="A24:R24"/>
    <mergeCell ref="A25:R25"/>
    <mergeCell ref="A26:R26"/>
    <mergeCell ref="N22:R22"/>
    <mergeCell ref="E15:L15"/>
    <mergeCell ref="N15:R15"/>
    <mergeCell ref="E16:L16"/>
    <mergeCell ref="N16:R16"/>
    <mergeCell ref="E17:L17"/>
    <mergeCell ref="N17:R17"/>
    <mergeCell ref="N18:R18"/>
    <mergeCell ref="E18:L18"/>
    <mergeCell ref="E19:L19"/>
    <mergeCell ref="N19:R1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000"/>
  <sheetViews>
    <sheetView workbookViewId="0"/>
  </sheetViews>
  <sheetFormatPr baseColWidth="10" defaultColWidth="12.6640625" defaultRowHeight="15" customHeight="1"/>
  <cols>
    <col min="1" max="1" width="5.21875" customWidth="1"/>
    <col min="2" max="2" width="13.109375" customWidth="1"/>
    <col min="3" max="3" width="11.33203125" customWidth="1"/>
    <col min="4" max="4" width="12.77734375" customWidth="1"/>
    <col min="5" max="5" width="25.21875" customWidth="1"/>
    <col min="6" max="6" width="7.77734375" customWidth="1"/>
    <col min="7" max="7" width="7.109375" customWidth="1"/>
    <col min="8" max="8" width="7.21875" customWidth="1"/>
    <col min="9" max="9" width="9" customWidth="1"/>
    <col min="10" max="10" width="8.33203125" customWidth="1"/>
    <col min="11" max="11" width="10.33203125" customWidth="1"/>
    <col min="12" max="16" width="7.88671875" customWidth="1"/>
    <col min="17" max="18" width="9.33203125" customWidth="1"/>
    <col min="19" max="19" width="11.109375" customWidth="1"/>
    <col min="20" max="32" width="9.33203125" customWidth="1"/>
    <col min="33" max="33" width="12.33203125" customWidth="1"/>
    <col min="34" max="34" width="12.33203125" hidden="1" customWidth="1"/>
    <col min="35" max="35" width="88" hidden="1" customWidth="1"/>
    <col min="36" max="36" width="16.77734375" hidden="1" customWidth="1"/>
    <col min="37" max="37" width="15.21875" hidden="1" customWidth="1"/>
    <col min="38" max="40" width="10.88671875" hidden="1" customWidth="1"/>
    <col min="41" max="41" width="19.6640625" hidden="1" customWidth="1"/>
    <col min="42" max="42" width="10.6640625" hidden="1" customWidth="1"/>
    <col min="43" max="43" width="20.6640625" hidden="1" customWidth="1"/>
    <col min="44" max="44" width="11.77734375" hidden="1" customWidth="1"/>
    <col min="45" max="45" width="19.88671875" hidden="1" customWidth="1"/>
    <col min="46" max="46" width="26" hidden="1" customWidth="1"/>
    <col min="47" max="47" width="49" hidden="1" customWidth="1"/>
    <col min="48" max="48" width="4.88671875" hidden="1" customWidth="1"/>
    <col min="49" max="50" width="7.6640625" hidden="1" customWidth="1"/>
    <col min="51" max="52" width="12.33203125" hidden="1" customWidth="1"/>
    <col min="53" max="70" width="12.33203125" customWidth="1"/>
  </cols>
  <sheetData>
    <row r="1" spans="1:70" ht="43.5" customHeight="1">
      <c r="A1" s="1"/>
      <c r="B1" s="1"/>
      <c r="C1" s="1"/>
      <c r="D1" s="1"/>
      <c r="E1" s="1"/>
      <c r="F1" s="1"/>
      <c r="G1" s="1"/>
      <c r="H1" s="316" t="s">
        <v>55</v>
      </c>
      <c r="I1" s="167"/>
      <c r="J1" s="167"/>
      <c r="K1" s="167"/>
      <c r="L1" s="167"/>
      <c r="M1" s="167"/>
      <c r="N1" s="167"/>
      <c r="O1" s="167"/>
      <c r="P1" s="168"/>
      <c r="Q1" s="317"/>
      <c r="R1" s="177"/>
      <c r="S1" s="177"/>
      <c r="T1" s="216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318" t="s">
        <v>56</v>
      </c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9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ht="9" customHeight="1">
      <c r="A2" s="1"/>
      <c r="B2" s="1"/>
      <c r="C2" s="1"/>
      <c r="D2" s="1"/>
      <c r="E2" s="1"/>
      <c r="F2" s="1"/>
      <c r="G2" s="1"/>
      <c r="H2" s="45"/>
      <c r="I2" s="45"/>
      <c r="J2" s="1"/>
      <c r="K2" s="1"/>
      <c r="L2" s="45"/>
      <c r="M2" s="45"/>
      <c r="N2" s="45"/>
      <c r="O2" s="4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24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9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33" customHeight="1">
      <c r="A3" s="319" t="s">
        <v>57</v>
      </c>
      <c r="B3" s="288"/>
      <c r="C3" s="320"/>
      <c r="D3" s="177"/>
      <c r="E3" s="177"/>
      <c r="F3" s="177"/>
      <c r="G3" s="177"/>
      <c r="H3" s="177"/>
      <c r="I3" s="177"/>
      <c r="J3" s="177"/>
      <c r="K3" s="177"/>
      <c r="L3" s="177"/>
      <c r="M3" s="216"/>
      <c r="N3" s="46"/>
      <c r="O3" s="46"/>
      <c r="P3" s="1"/>
      <c r="Q3" s="321" t="s">
        <v>9</v>
      </c>
      <c r="R3" s="185"/>
      <c r="S3" s="322"/>
      <c r="T3" s="323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7" t="s">
        <v>58</v>
      </c>
      <c r="AJ3" s="47" t="s">
        <v>59</v>
      </c>
      <c r="AK3" s="47" t="s">
        <v>60</v>
      </c>
      <c r="AL3" s="47" t="s">
        <v>61</v>
      </c>
      <c r="AM3" s="47" t="s">
        <v>62</v>
      </c>
      <c r="AN3" s="47" t="s">
        <v>63</v>
      </c>
      <c r="AO3" s="47" t="s">
        <v>64</v>
      </c>
      <c r="AP3" s="47" t="s">
        <v>65</v>
      </c>
      <c r="AQ3" s="47" t="s">
        <v>66</v>
      </c>
      <c r="AR3" s="47" t="s">
        <v>67</v>
      </c>
      <c r="AS3" s="47" t="s">
        <v>68</v>
      </c>
      <c r="AT3" s="47" t="s">
        <v>69</v>
      </c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28.5" customHeight="1">
      <c r="A4" s="324" t="s">
        <v>70</v>
      </c>
      <c r="B4" s="177"/>
      <c r="C4" s="177"/>
      <c r="D4" s="288"/>
      <c r="E4" s="325"/>
      <c r="F4" s="177"/>
      <c r="G4" s="177"/>
      <c r="H4" s="177"/>
      <c r="I4" s="177"/>
      <c r="J4" s="177"/>
      <c r="K4" s="177"/>
      <c r="L4" s="177"/>
      <c r="M4" s="216"/>
      <c r="N4" s="48"/>
      <c r="O4" s="48"/>
      <c r="P4" s="1"/>
      <c r="Q4" s="264" t="s">
        <v>71</v>
      </c>
      <c r="R4" s="198"/>
      <c r="S4" s="326"/>
      <c r="T4" s="32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328" t="s">
        <v>72</v>
      </c>
      <c r="AJ4" s="197"/>
      <c r="AK4" s="197"/>
      <c r="AL4" s="197"/>
      <c r="AM4" s="198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27" customHeight="1">
      <c r="A5" s="371" t="s">
        <v>73</v>
      </c>
      <c r="B5" s="364"/>
      <c r="C5" s="369" t="s">
        <v>74</v>
      </c>
      <c r="D5" s="236"/>
      <c r="E5" s="329"/>
      <c r="F5" s="239"/>
      <c r="G5" s="239"/>
      <c r="H5" s="239"/>
      <c r="I5" s="239"/>
      <c r="J5" s="239"/>
      <c r="K5" s="239"/>
      <c r="L5" s="239"/>
      <c r="M5" s="237"/>
      <c r="N5" s="46"/>
      <c r="O5" s="46"/>
      <c r="P5" s="45"/>
      <c r="Q5" s="264" t="s">
        <v>75</v>
      </c>
      <c r="R5" s="198"/>
      <c r="S5" s="330"/>
      <c r="T5" s="32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9" t="s">
        <v>76</v>
      </c>
      <c r="AJ5" s="49" t="s">
        <v>77</v>
      </c>
      <c r="AK5" s="49" t="s">
        <v>78</v>
      </c>
      <c r="AL5" s="49" t="s">
        <v>79</v>
      </c>
      <c r="AM5" s="49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24.75" customHeight="1">
      <c r="A6" s="172"/>
      <c r="B6" s="365"/>
      <c r="C6" s="370" t="s">
        <v>80</v>
      </c>
      <c r="D6" s="160"/>
      <c r="E6" s="331"/>
      <c r="F6" s="159"/>
      <c r="G6" s="159"/>
      <c r="H6" s="159"/>
      <c r="I6" s="159"/>
      <c r="J6" s="159"/>
      <c r="K6" s="159"/>
      <c r="L6" s="159"/>
      <c r="M6" s="161"/>
      <c r="N6" s="46"/>
      <c r="O6" s="46"/>
      <c r="P6" s="45"/>
      <c r="Q6" s="335" t="s">
        <v>81</v>
      </c>
      <c r="R6" s="230"/>
      <c r="S6" s="231"/>
      <c r="T6" s="50"/>
      <c r="U6" s="45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289" t="s">
        <v>82</v>
      </c>
      <c r="AJ6" s="189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24" customHeight="1">
      <c r="A7" s="172"/>
      <c r="B7" s="365"/>
      <c r="C7" s="370" t="s">
        <v>83</v>
      </c>
      <c r="D7" s="160"/>
      <c r="E7" s="331"/>
      <c r="F7" s="159"/>
      <c r="G7" s="159"/>
      <c r="H7" s="159"/>
      <c r="I7" s="159"/>
      <c r="J7" s="159"/>
      <c r="K7" s="159"/>
      <c r="L7" s="159"/>
      <c r="M7" s="161"/>
      <c r="N7" s="46"/>
      <c r="O7" s="46"/>
      <c r="P7" s="45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224"/>
      <c r="AJ7" s="19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23.25" customHeight="1">
      <c r="A8" s="173"/>
      <c r="B8" s="366"/>
      <c r="C8" s="372" t="s">
        <v>84</v>
      </c>
      <c r="D8" s="373"/>
      <c r="E8" s="336"/>
      <c r="F8" s="337"/>
      <c r="G8" s="337"/>
      <c r="H8" s="337"/>
      <c r="I8" s="337"/>
      <c r="J8" s="337"/>
      <c r="K8" s="337"/>
      <c r="L8" s="337"/>
      <c r="M8" s="338"/>
      <c r="N8" s="48"/>
      <c r="O8" s="48"/>
      <c r="P8" s="45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1" t="s">
        <v>85</v>
      </c>
      <c r="AJ8" s="52" t="s">
        <v>86</v>
      </c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52.5" customHeight="1">
      <c r="A9" s="45"/>
      <c r="B9" s="45"/>
      <c r="C9" s="1"/>
      <c r="D9" s="1"/>
      <c r="E9" s="1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290" t="s">
        <v>87</v>
      </c>
      <c r="AJ9" s="272"/>
      <c r="AK9" s="272"/>
      <c r="AL9" s="272"/>
      <c r="AM9" s="272"/>
      <c r="AN9" s="272"/>
      <c r="AO9" s="272"/>
      <c r="AP9" s="272"/>
      <c r="AQ9" s="272"/>
      <c r="AR9" s="272"/>
      <c r="AS9" s="273"/>
      <c r="AT9" s="1"/>
      <c r="AU9" s="1" t="s">
        <v>88</v>
      </c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29.25" customHeight="1">
      <c r="A10" s="45"/>
      <c r="B10" s="45"/>
      <c r="C10" s="45"/>
      <c r="D10" s="45"/>
      <c r="E10" s="339" t="s">
        <v>89</v>
      </c>
      <c r="F10" s="177"/>
      <c r="G10" s="177"/>
      <c r="H10" s="177"/>
      <c r="I10" s="288"/>
      <c r="J10" s="340" t="s">
        <v>90</v>
      </c>
      <c r="K10" s="261"/>
      <c r="L10" s="332"/>
      <c r="M10" s="179"/>
      <c r="N10" s="179"/>
      <c r="O10" s="179"/>
      <c r="P10" s="223"/>
      <c r="Q10" s="341" t="s">
        <v>91</v>
      </c>
      <c r="R10" s="286"/>
      <c r="S10" s="342"/>
      <c r="T10" s="177"/>
      <c r="U10" s="177"/>
      <c r="V10" s="177"/>
      <c r="W10" s="21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3" t="str">
        <f>IF(K14="V.particular",J$14,"")</f>
        <v/>
      </c>
      <c r="AJ10" s="53" t="str">
        <f>IF(K15="V.particular",J15,"")</f>
        <v/>
      </c>
      <c r="AK10" s="53" t="str">
        <f>IF(K16="V.particular",J16,"")</f>
        <v/>
      </c>
      <c r="AL10" s="53" t="str">
        <f>IF(K17="V.particular",J17,"")</f>
        <v/>
      </c>
      <c r="AM10" s="53" t="str">
        <f>IF(K18="V.particular",J18,"")</f>
        <v/>
      </c>
      <c r="AN10" s="53" t="str">
        <f>IF(K19="V.particular",J19,"")</f>
        <v/>
      </c>
      <c r="AO10" s="53" t="str">
        <f>IF(K20="V.particular",J20,"")</f>
        <v/>
      </c>
      <c r="AP10" s="53" t="str">
        <f>IF(K21="V.particular",J21,"")</f>
        <v/>
      </c>
      <c r="AQ10" s="53" t="str">
        <f>IF(K22="V.particular",J22,"")</f>
        <v/>
      </c>
      <c r="AR10" s="53" t="str">
        <f>IF(K23="V.particular",J23,"")</f>
        <v/>
      </c>
      <c r="AS10" s="53" t="str">
        <f>IF(K24="V.particular",J24,"")</f>
        <v/>
      </c>
      <c r="AT10" s="1"/>
      <c r="AU10" s="1" t="s">
        <v>92</v>
      </c>
      <c r="AV10" s="1"/>
      <c r="AW10" s="54" t="e">
        <f t="shared" ref="AW10:AX10" si="0">IF(#REF!="V.particular",#REF!,"")</f>
        <v>#REF!</v>
      </c>
      <c r="AX10" s="54" t="e">
        <f t="shared" si="0"/>
        <v>#REF!</v>
      </c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24" customHeight="1">
      <c r="A11" s="374" t="s">
        <v>93</v>
      </c>
      <c r="B11" s="377" t="s">
        <v>94</v>
      </c>
      <c r="C11" s="179"/>
      <c r="D11" s="179"/>
      <c r="E11" s="223"/>
      <c r="F11" s="379" t="s">
        <v>95</v>
      </c>
      <c r="G11" s="223"/>
      <c r="H11" s="379" t="s">
        <v>96</v>
      </c>
      <c r="I11" s="223"/>
      <c r="J11" s="347" t="s">
        <v>97</v>
      </c>
      <c r="K11" s="185"/>
      <c r="L11" s="333" t="s">
        <v>98</v>
      </c>
      <c r="M11" s="275"/>
      <c r="N11" s="275"/>
      <c r="O11" s="275"/>
      <c r="P11" s="275"/>
      <c r="Q11" s="185"/>
      <c r="R11" s="334" t="s">
        <v>99</v>
      </c>
      <c r="S11" s="275"/>
      <c r="T11" s="275"/>
      <c r="U11" s="275"/>
      <c r="V11" s="275"/>
      <c r="W11" s="323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291" t="s">
        <v>44</v>
      </c>
      <c r="AJ11" s="223"/>
      <c r="AK11" s="292" t="s">
        <v>100</v>
      </c>
      <c r="AL11" s="292" t="s">
        <v>101</v>
      </c>
      <c r="AM11" s="294" t="s">
        <v>102</v>
      </c>
      <c r="AN11" s="275"/>
      <c r="AO11" s="275"/>
      <c r="AP11" s="185"/>
      <c r="AQ11" s="295" t="s">
        <v>103</v>
      </c>
      <c r="AR11" s="1"/>
      <c r="AS11" s="1"/>
      <c r="AT11" s="1"/>
      <c r="AU11" s="1" t="s">
        <v>104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ht="24" customHeight="1">
      <c r="A12" s="375"/>
      <c r="B12" s="255"/>
      <c r="C12" s="167"/>
      <c r="D12" s="167"/>
      <c r="E12" s="213"/>
      <c r="F12" s="224"/>
      <c r="G12" s="191"/>
      <c r="H12" s="224"/>
      <c r="I12" s="191"/>
      <c r="J12" s="348" t="s">
        <v>105</v>
      </c>
      <c r="K12" s="349" t="s">
        <v>106</v>
      </c>
      <c r="L12" s="343" t="s">
        <v>107</v>
      </c>
      <c r="M12" s="198"/>
      <c r="N12" s="343" t="s">
        <v>108</v>
      </c>
      <c r="O12" s="198"/>
      <c r="P12" s="343" t="s">
        <v>109</v>
      </c>
      <c r="Q12" s="198"/>
      <c r="R12" s="350" t="s">
        <v>110</v>
      </c>
      <c r="S12" s="350" t="s">
        <v>111</v>
      </c>
      <c r="T12" s="344" t="s">
        <v>112</v>
      </c>
      <c r="U12" s="197"/>
      <c r="V12" s="198"/>
      <c r="W12" s="345" t="s">
        <v>113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73"/>
      <c r="AJ12" s="249"/>
      <c r="AK12" s="293"/>
      <c r="AL12" s="293"/>
      <c r="AM12" s="55" t="s">
        <v>114</v>
      </c>
      <c r="AN12" s="56" t="s">
        <v>115</v>
      </c>
      <c r="AO12" s="56" t="s">
        <v>116</v>
      </c>
      <c r="AP12" s="56" t="s">
        <v>39</v>
      </c>
      <c r="AQ12" s="296"/>
      <c r="AR12" s="1"/>
      <c r="AS12" s="1" t="s">
        <v>117</v>
      </c>
      <c r="AT12" s="1"/>
      <c r="AU12" s="1" t="s">
        <v>118</v>
      </c>
      <c r="AV12" s="1"/>
      <c r="AW12" s="57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45"/>
    </row>
    <row r="13" spans="1:70" ht="28.5" customHeight="1">
      <c r="A13" s="376"/>
      <c r="B13" s="378"/>
      <c r="C13" s="174"/>
      <c r="D13" s="174"/>
      <c r="E13" s="249"/>
      <c r="F13" s="58" t="s">
        <v>119</v>
      </c>
      <c r="G13" s="58" t="s">
        <v>120</v>
      </c>
      <c r="H13" s="58" t="s">
        <v>119</v>
      </c>
      <c r="I13" s="59" t="s">
        <v>120</v>
      </c>
      <c r="J13" s="293"/>
      <c r="K13" s="293"/>
      <c r="L13" s="60" t="s">
        <v>121</v>
      </c>
      <c r="M13" s="60" t="s">
        <v>122</v>
      </c>
      <c r="N13" s="60" t="s">
        <v>121</v>
      </c>
      <c r="O13" s="60" t="s">
        <v>122</v>
      </c>
      <c r="P13" s="60" t="s">
        <v>121</v>
      </c>
      <c r="Q13" s="60" t="s">
        <v>122</v>
      </c>
      <c r="R13" s="293"/>
      <c r="S13" s="293"/>
      <c r="T13" s="61" t="s">
        <v>123</v>
      </c>
      <c r="U13" s="62" t="s">
        <v>124</v>
      </c>
      <c r="V13" s="62" t="s">
        <v>125</v>
      </c>
      <c r="W13" s="346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311" t="s">
        <v>126</v>
      </c>
      <c r="AJ13" s="185"/>
      <c r="AK13" s="63">
        <f>SUM(AI10:AS10)</f>
        <v>0</v>
      </c>
      <c r="AL13" s="64">
        <f>IF(AK13&lt;&gt;"",AK13*0.22,0)</f>
        <v>0</v>
      </c>
      <c r="AM13" s="64">
        <f>IF(AK13&lt;&gt;"",AK13*0.26,0)</f>
        <v>0</v>
      </c>
      <c r="AN13" s="64">
        <f>IF(AL13-AM13&gt;0,AL13-AM13,0)</f>
        <v>0</v>
      </c>
      <c r="AO13" s="65">
        <f>S5</f>
        <v>0</v>
      </c>
      <c r="AP13" s="64">
        <f>IF(AN13&lt;&gt;"",ROUND(AN13*AO13,2),0)</f>
        <v>0</v>
      </c>
      <c r="AQ13" s="66">
        <f>IF(AL13-AP13&lt;&gt;"",AL13-AP13,0)</f>
        <v>0</v>
      </c>
      <c r="AR13" s="1"/>
      <c r="AS13" s="1"/>
      <c r="AT13" s="1"/>
      <c r="AU13" s="1" t="s">
        <v>127</v>
      </c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20.25" customHeight="1">
      <c r="A14" s="67" t="str">
        <f>IF(B14&lt;&gt;"","1º","")</f>
        <v/>
      </c>
      <c r="B14" s="380"/>
      <c r="C14" s="239"/>
      <c r="D14" s="239"/>
      <c r="E14" s="239"/>
      <c r="F14" s="68"/>
      <c r="G14" s="69"/>
      <c r="H14" s="68"/>
      <c r="I14" s="70"/>
      <c r="J14" s="71"/>
      <c r="K14" s="72"/>
      <c r="L14" s="73"/>
      <c r="M14" s="73"/>
      <c r="N14" s="73"/>
      <c r="O14" s="73"/>
      <c r="P14" s="73"/>
      <c r="Q14" s="73"/>
      <c r="R14" s="74"/>
      <c r="S14" s="74"/>
      <c r="T14" s="73"/>
      <c r="U14" s="73"/>
      <c r="V14" s="73"/>
      <c r="W14" s="7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312" t="s">
        <v>128</v>
      </c>
      <c r="AJ14" s="197"/>
      <c r="AK14" s="198"/>
      <c r="AL14" s="76">
        <f t="shared" ref="AL14:AL16" si="1">D28</f>
        <v>0</v>
      </c>
      <c r="AM14" s="76">
        <f t="shared" ref="AM14:AM16" si="2">AL14</f>
        <v>0</v>
      </c>
      <c r="AN14" s="76">
        <v>0</v>
      </c>
      <c r="AO14" s="77"/>
      <c r="AP14" s="76">
        <v>0</v>
      </c>
      <c r="AQ14" s="66">
        <f t="shared" ref="AQ14:AQ16" si="3">AL14</f>
        <v>0</v>
      </c>
      <c r="AR14" s="1"/>
      <c r="AS14" s="78" t="s">
        <v>129</v>
      </c>
      <c r="AT14" s="1"/>
      <c r="AU14" s="1" t="s">
        <v>130</v>
      </c>
      <c r="AV14" s="1"/>
      <c r="AW14" s="79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20.25" customHeight="1">
      <c r="A15" s="80" t="str">
        <f>IF(AND(B14&lt;&gt;"",B15&lt;&gt;""),"2º","")</f>
        <v/>
      </c>
      <c r="B15" s="381"/>
      <c r="C15" s="159"/>
      <c r="D15" s="159"/>
      <c r="E15" s="159"/>
      <c r="F15" s="81"/>
      <c r="G15" s="81"/>
      <c r="H15" s="82"/>
      <c r="I15" s="83"/>
      <c r="J15" s="84"/>
      <c r="K15" s="85"/>
      <c r="L15" s="86"/>
      <c r="M15" s="86"/>
      <c r="N15" s="86"/>
      <c r="O15" s="86"/>
      <c r="P15" s="86"/>
      <c r="Q15" s="86"/>
      <c r="R15" s="87"/>
      <c r="S15" s="87"/>
      <c r="T15" s="86"/>
      <c r="U15" s="86"/>
      <c r="V15" s="86"/>
      <c r="W15" s="88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312" t="s">
        <v>131</v>
      </c>
      <c r="AJ15" s="197"/>
      <c r="AK15" s="198"/>
      <c r="AL15" s="76">
        <f t="shared" si="1"/>
        <v>0</v>
      </c>
      <c r="AM15" s="76">
        <f t="shared" si="2"/>
        <v>0</v>
      </c>
      <c r="AN15" s="76">
        <v>0</v>
      </c>
      <c r="AO15" s="77"/>
      <c r="AP15" s="76">
        <v>0</v>
      </c>
      <c r="AQ15" s="66">
        <f t="shared" si="3"/>
        <v>0</v>
      </c>
      <c r="AR15" s="1"/>
      <c r="AS15" s="78" t="s">
        <v>132</v>
      </c>
      <c r="AT15" s="1"/>
      <c r="AU15" s="1" t="s">
        <v>133</v>
      </c>
      <c r="AV15" s="1"/>
      <c r="AW15" s="79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20.25" customHeight="1">
      <c r="A16" s="80" t="str">
        <f>IF(AND(B15&lt;&gt;"",B16&lt;&gt;""),"3º","")</f>
        <v/>
      </c>
      <c r="B16" s="381"/>
      <c r="C16" s="159"/>
      <c r="D16" s="159"/>
      <c r="E16" s="159"/>
      <c r="F16" s="82"/>
      <c r="G16" s="81"/>
      <c r="H16" s="82"/>
      <c r="I16" s="83"/>
      <c r="J16" s="84"/>
      <c r="K16" s="85"/>
      <c r="L16" s="86"/>
      <c r="M16" s="86"/>
      <c r="N16" s="86"/>
      <c r="O16" s="86"/>
      <c r="P16" s="86"/>
      <c r="Q16" s="86"/>
      <c r="R16" s="87"/>
      <c r="S16" s="87"/>
      <c r="T16" s="86"/>
      <c r="U16" s="86"/>
      <c r="V16" s="86"/>
      <c r="W16" s="88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312" t="s">
        <v>134</v>
      </c>
      <c r="AJ16" s="197"/>
      <c r="AK16" s="198"/>
      <c r="AL16" s="76">
        <f t="shared" si="1"/>
        <v>0</v>
      </c>
      <c r="AM16" s="76">
        <f t="shared" si="2"/>
        <v>0</v>
      </c>
      <c r="AN16" s="76">
        <v>0</v>
      </c>
      <c r="AO16" s="77"/>
      <c r="AP16" s="76">
        <v>0</v>
      </c>
      <c r="AQ16" s="66">
        <f t="shared" si="3"/>
        <v>0</v>
      </c>
      <c r="AR16" s="1"/>
      <c r="AS16" s="78" t="s">
        <v>135</v>
      </c>
      <c r="AT16" s="1"/>
      <c r="AU16" s="1" t="s">
        <v>136</v>
      </c>
      <c r="AV16" s="1"/>
      <c r="AW16" s="79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20.25" customHeight="1">
      <c r="A17" s="80" t="str">
        <f>IF(AND(B16&lt;&gt;"",B17&lt;&gt;""),"4º","")</f>
        <v/>
      </c>
      <c r="B17" s="381"/>
      <c r="C17" s="159"/>
      <c r="D17" s="159"/>
      <c r="E17" s="159"/>
      <c r="F17" s="82"/>
      <c r="G17" s="81"/>
      <c r="H17" s="82"/>
      <c r="I17" s="83"/>
      <c r="J17" s="84"/>
      <c r="K17" s="85"/>
      <c r="L17" s="86"/>
      <c r="M17" s="86"/>
      <c r="N17" s="86"/>
      <c r="O17" s="86"/>
      <c r="P17" s="86"/>
      <c r="Q17" s="86"/>
      <c r="R17" s="87"/>
      <c r="S17" s="87"/>
      <c r="T17" s="86"/>
      <c r="U17" s="86"/>
      <c r="V17" s="86"/>
      <c r="W17" s="88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313" t="s">
        <v>137</v>
      </c>
      <c r="AJ17" s="230"/>
      <c r="AK17" s="231"/>
      <c r="AL17" s="89">
        <f t="shared" ref="AL17:AN17" si="4">SUM(AL13:AL16)</f>
        <v>0</v>
      </c>
      <c r="AM17" s="89">
        <f t="shared" si="4"/>
        <v>0</v>
      </c>
      <c r="AN17" s="89">
        <f t="shared" si="4"/>
        <v>0</v>
      </c>
      <c r="AO17" s="90"/>
      <c r="AP17" s="89">
        <f t="shared" ref="AP17:AQ17" si="5">SUM(AP13:AP16)</f>
        <v>0</v>
      </c>
      <c r="AQ17" s="91">
        <f t="shared" si="5"/>
        <v>0</v>
      </c>
      <c r="AR17" s="1"/>
      <c r="AS17" s="78" t="s">
        <v>138</v>
      </c>
      <c r="AT17" s="1"/>
      <c r="AU17" s="1" t="s">
        <v>139</v>
      </c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20.25" customHeight="1">
      <c r="A18" s="80" t="str">
        <f>IF(AND(B17&lt;&gt;"",B18&lt;&gt;""),"5º","")</f>
        <v/>
      </c>
      <c r="B18" s="381"/>
      <c r="C18" s="159"/>
      <c r="D18" s="159"/>
      <c r="E18" s="159"/>
      <c r="F18" s="82"/>
      <c r="G18" s="81"/>
      <c r="H18" s="82"/>
      <c r="I18" s="83"/>
      <c r="J18" s="84"/>
      <c r="K18" s="85"/>
      <c r="L18" s="86"/>
      <c r="M18" s="86"/>
      <c r="N18" s="86"/>
      <c r="O18" s="86"/>
      <c r="P18" s="86"/>
      <c r="Q18" s="86"/>
      <c r="R18" s="87"/>
      <c r="S18" s="87"/>
      <c r="T18" s="86"/>
      <c r="U18" s="86"/>
      <c r="V18" s="86"/>
      <c r="W18" s="88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78" t="s">
        <v>140</v>
      </c>
      <c r="AT18" s="1"/>
      <c r="AU18" s="1" t="s">
        <v>141</v>
      </c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0.25" customHeight="1">
      <c r="A19" s="80" t="str">
        <f>IF(AND(B18&lt;&gt;"",B19&lt;&gt;""),"6º","")</f>
        <v/>
      </c>
      <c r="B19" s="381"/>
      <c r="C19" s="159"/>
      <c r="D19" s="159"/>
      <c r="E19" s="159"/>
      <c r="F19" s="82"/>
      <c r="G19" s="81"/>
      <c r="H19" s="82"/>
      <c r="I19" s="83"/>
      <c r="J19" s="84"/>
      <c r="K19" s="85"/>
      <c r="L19" s="86"/>
      <c r="M19" s="86"/>
      <c r="N19" s="86"/>
      <c r="O19" s="86"/>
      <c r="P19" s="86"/>
      <c r="Q19" s="86"/>
      <c r="R19" s="87"/>
      <c r="S19" s="87"/>
      <c r="T19" s="86"/>
      <c r="U19" s="86"/>
      <c r="V19" s="86"/>
      <c r="W19" s="88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78" t="s">
        <v>142</v>
      </c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20.25" customHeight="1">
      <c r="A20" s="80" t="str">
        <f>IF(AND(B19&lt;&gt;"",B20&lt;&gt;""),"7º","")</f>
        <v/>
      </c>
      <c r="B20" s="381"/>
      <c r="C20" s="159"/>
      <c r="D20" s="159"/>
      <c r="E20" s="160"/>
      <c r="F20" s="82"/>
      <c r="G20" s="81"/>
      <c r="H20" s="82"/>
      <c r="I20" s="83"/>
      <c r="J20" s="84"/>
      <c r="K20" s="85"/>
      <c r="L20" s="86"/>
      <c r="M20" s="86"/>
      <c r="N20" s="86"/>
      <c r="O20" s="86"/>
      <c r="P20" s="86"/>
      <c r="Q20" s="86"/>
      <c r="R20" s="87"/>
      <c r="S20" s="87"/>
      <c r="T20" s="86"/>
      <c r="U20" s="86"/>
      <c r="V20" s="86"/>
      <c r="W20" s="88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92" t="s">
        <v>143</v>
      </c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20.25" customHeight="1">
      <c r="A21" s="80" t="str">
        <f>IF(AND(B20&lt;&gt;"",B21&lt;&gt;""),"8º","")</f>
        <v/>
      </c>
      <c r="B21" s="381"/>
      <c r="C21" s="159"/>
      <c r="D21" s="159"/>
      <c r="E21" s="160"/>
      <c r="F21" s="82"/>
      <c r="G21" s="81"/>
      <c r="H21" s="82"/>
      <c r="I21" s="83"/>
      <c r="J21" s="84"/>
      <c r="K21" s="85"/>
      <c r="L21" s="86"/>
      <c r="M21" s="86"/>
      <c r="N21" s="86"/>
      <c r="O21" s="86"/>
      <c r="P21" s="86"/>
      <c r="Q21" s="86"/>
      <c r="R21" s="87"/>
      <c r="S21" s="87"/>
      <c r="T21" s="86"/>
      <c r="U21" s="86"/>
      <c r="V21" s="86"/>
      <c r="W21" s="88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92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ht="20.25" customHeight="1">
      <c r="A22" s="80" t="str">
        <f>IF(AND(B21&lt;&gt;"",B22&lt;&gt;""),"9º","")</f>
        <v/>
      </c>
      <c r="B22" s="381"/>
      <c r="C22" s="159"/>
      <c r="D22" s="159"/>
      <c r="E22" s="160"/>
      <c r="F22" s="82"/>
      <c r="G22" s="81"/>
      <c r="H22" s="82"/>
      <c r="I22" s="83"/>
      <c r="J22" s="84"/>
      <c r="K22" s="85"/>
      <c r="L22" s="86"/>
      <c r="M22" s="86"/>
      <c r="N22" s="86"/>
      <c r="O22" s="86"/>
      <c r="P22" s="86"/>
      <c r="Q22" s="86"/>
      <c r="R22" s="87"/>
      <c r="S22" s="87"/>
      <c r="T22" s="86"/>
      <c r="U22" s="86"/>
      <c r="V22" s="86"/>
      <c r="W22" s="88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314" t="s">
        <v>144</v>
      </c>
      <c r="AJ22" s="297" t="s">
        <v>145</v>
      </c>
      <c r="AK22" s="297" t="s">
        <v>146</v>
      </c>
      <c r="AL22" s="298" t="s">
        <v>109</v>
      </c>
      <c r="AM22" s="299"/>
      <c r="AN22" s="300"/>
      <c r="AO22" s="301" t="s">
        <v>101</v>
      </c>
      <c r="AP22" s="298" t="s">
        <v>102</v>
      </c>
      <c r="AQ22" s="299"/>
      <c r="AR22" s="299"/>
      <c r="AS22" s="300"/>
      <c r="AT22" s="302" t="s">
        <v>103</v>
      </c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ht="20.25" customHeight="1">
      <c r="A23" s="80" t="str">
        <f>IF(AND(B19&lt;&gt;"",B23&lt;&gt;""),"10º","")</f>
        <v/>
      </c>
      <c r="B23" s="381"/>
      <c r="C23" s="159"/>
      <c r="D23" s="159"/>
      <c r="E23" s="159"/>
      <c r="F23" s="82"/>
      <c r="G23" s="81"/>
      <c r="H23" s="82"/>
      <c r="I23" s="83"/>
      <c r="J23" s="84"/>
      <c r="K23" s="85"/>
      <c r="L23" s="86"/>
      <c r="M23" s="86"/>
      <c r="N23" s="86"/>
      <c r="O23" s="86"/>
      <c r="P23" s="86"/>
      <c r="Q23" s="86"/>
      <c r="R23" s="87"/>
      <c r="S23" s="87"/>
      <c r="T23" s="86"/>
      <c r="U23" s="86"/>
      <c r="V23" s="86"/>
      <c r="W23" s="88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315"/>
      <c r="AJ23" s="293"/>
      <c r="AK23" s="293"/>
      <c r="AL23" s="93" t="s">
        <v>123</v>
      </c>
      <c r="AM23" s="93" t="s">
        <v>124</v>
      </c>
      <c r="AN23" s="93" t="s">
        <v>125</v>
      </c>
      <c r="AO23" s="293"/>
      <c r="AP23" s="94" t="s">
        <v>114</v>
      </c>
      <c r="AQ23" s="94" t="s">
        <v>115</v>
      </c>
      <c r="AR23" s="95" t="s">
        <v>116</v>
      </c>
      <c r="AS23" s="94" t="s">
        <v>39</v>
      </c>
      <c r="AT23" s="303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ht="36" customHeight="1">
      <c r="A24" s="96" t="str">
        <f>IF(AND(B23&lt;&gt;"",B24&lt;&gt;""),"11º","")</f>
        <v/>
      </c>
      <c r="B24" s="384"/>
      <c r="C24" s="337"/>
      <c r="D24" s="337"/>
      <c r="E24" s="337"/>
      <c r="F24" s="97"/>
      <c r="G24" s="98"/>
      <c r="H24" s="97"/>
      <c r="I24" s="99"/>
      <c r="J24" s="100"/>
      <c r="K24" s="101"/>
      <c r="L24" s="102"/>
      <c r="M24" s="102"/>
      <c r="N24" s="102"/>
      <c r="O24" s="102"/>
      <c r="P24" s="102"/>
      <c r="Q24" s="102"/>
      <c r="R24" s="103"/>
      <c r="S24" s="103"/>
      <c r="T24" s="102"/>
      <c r="U24" s="102"/>
      <c r="V24" s="102"/>
      <c r="W24" s="104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05" t="s">
        <v>147</v>
      </c>
      <c r="AJ24" s="106">
        <f>IF(AND(I31="",M31="",U31=""),J29,0)</f>
        <v>0</v>
      </c>
      <c r="AK24" s="107">
        <f>IF(AND(I31="",M31="",U31=""),N29,0)</f>
        <v>0</v>
      </c>
      <c r="AL24" s="108"/>
      <c r="AM24" s="108"/>
      <c r="AN24" s="108"/>
      <c r="AO24" s="109">
        <f t="shared" ref="AO24:AO25" si="6">AJ24*29.07+AK24*19.38</f>
        <v>0</v>
      </c>
      <c r="AP24" s="109">
        <f>AJ24*26.67+AK24*19.38</f>
        <v>0</v>
      </c>
      <c r="AQ24" s="109">
        <f>AO24-AP24</f>
        <v>0</v>
      </c>
      <c r="AR24" s="110">
        <f t="shared" ref="AR24:AR31" si="7">S$5</f>
        <v>0</v>
      </c>
      <c r="AS24" s="109">
        <f t="shared" ref="AS24:AS31" si="8">AQ24*AR24</f>
        <v>0</v>
      </c>
      <c r="AT24" s="111">
        <f t="shared" ref="AT24:AT31" si="9">AO24-AS24</f>
        <v>0</v>
      </c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ht="36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12" t="s">
        <v>148</v>
      </c>
      <c r="AJ25" s="113">
        <f>IF(AND(I31="",M31="",U31=""),I29,0)</f>
        <v>0</v>
      </c>
      <c r="AK25" s="114">
        <f>IF(AND(I31="",M31="",U31=""),M29,0)</f>
        <v>0</v>
      </c>
      <c r="AL25" s="54"/>
      <c r="AM25" s="54"/>
      <c r="AN25" s="54"/>
      <c r="AO25" s="115">
        <f t="shared" si="6"/>
        <v>0</v>
      </c>
      <c r="AP25" s="115">
        <f>AO25</f>
        <v>0</v>
      </c>
      <c r="AQ25" s="115"/>
      <c r="AR25" s="116">
        <f t="shared" si="7"/>
        <v>0</v>
      </c>
      <c r="AS25" s="115">
        <f t="shared" si="8"/>
        <v>0</v>
      </c>
      <c r="AT25" s="117">
        <f t="shared" si="9"/>
        <v>0</v>
      </c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ht="36" customHeight="1">
      <c r="A26" s="1"/>
      <c r="B26" s="385" t="s">
        <v>149</v>
      </c>
      <c r="C26" s="252"/>
      <c r="D26" s="386"/>
      <c r="E26" s="45"/>
      <c r="F26" s="45"/>
      <c r="G26" s="45"/>
      <c r="H26" s="45"/>
      <c r="I26" s="387" t="s">
        <v>150</v>
      </c>
      <c r="J26" s="388"/>
      <c r="K26" s="388"/>
      <c r="L26" s="389"/>
      <c r="M26" s="390" t="s">
        <v>151</v>
      </c>
      <c r="N26" s="388"/>
      <c r="O26" s="388"/>
      <c r="P26" s="389"/>
      <c r="Q26" s="1"/>
      <c r="R26" s="45"/>
      <c r="S26" s="45"/>
      <c r="T26" s="45"/>
      <c r="U26" s="382" t="s">
        <v>152</v>
      </c>
      <c r="V26" s="197"/>
      <c r="W26" s="197"/>
      <c r="X26" s="198"/>
      <c r="Y26" s="383" t="s">
        <v>153</v>
      </c>
      <c r="Z26" s="197"/>
      <c r="AA26" s="197"/>
      <c r="AB26" s="198"/>
      <c r="AC26" s="383" t="s">
        <v>154</v>
      </c>
      <c r="AD26" s="197"/>
      <c r="AE26" s="197"/>
      <c r="AF26" s="198"/>
      <c r="AG26" s="1"/>
      <c r="AH26" s="1"/>
      <c r="AI26" s="112" t="s">
        <v>155</v>
      </c>
      <c r="AJ26" s="113">
        <f>IF(AND(I31="",M31="",U31=""),L29,0)</f>
        <v>0</v>
      </c>
      <c r="AK26" s="114">
        <f>IF(AND(I31="",M31="",U31=""),P29,0)</f>
        <v>0</v>
      </c>
      <c r="AL26" s="54"/>
      <c r="AM26" s="54"/>
      <c r="AN26" s="54"/>
      <c r="AO26" s="115">
        <f t="shared" ref="AO26:AO27" si="10">AJ26*58.14+AK26*38.76</f>
        <v>0</v>
      </c>
      <c r="AP26" s="115">
        <f>IF(AO26&gt;0,(AJ26+AK26)*26.67,0)</f>
        <v>0</v>
      </c>
      <c r="AQ26" s="115">
        <f>AO26-AP26</f>
        <v>0</v>
      </c>
      <c r="AR26" s="116">
        <f t="shared" si="7"/>
        <v>0</v>
      </c>
      <c r="AS26" s="115">
        <f t="shared" si="8"/>
        <v>0</v>
      </c>
      <c r="AT26" s="117">
        <f t="shared" si="9"/>
        <v>0</v>
      </c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36" customHeight="1">
      <c r="A27" s="1"/>
      <c r="B27" s="362" t="s">
        <v>156</v>
      </c>
      <c r="C27" s="185"/>
      <c r="D27" s="118" t="s">
        <v>157</v>
      </c>
      <c r="E27" s="45"/>
      <c r="F27" s="363" t="s">
        <v>158</v>
      </c>
      <c r="G27" s="179"/>
      <c r="H27" s="364"/>
      <c r="I27" s="367" t="s">
        <v>159</v>
      </c>
      <c r="J27" s="185"/>
      <c r="K27" s="361" t="s">
        <v>160</v>
      </c>
      <c r="L27" s="185"/>
      <c r="M27" s="361" t="s">
        <v>159</v>
      </c>
      <c r="N27" s="185"/>
      <c r="O27" s="361" t="s">
        <v>160</v>
      </c>
      <c r="P27" s="323"/>
      <c r="Q27" s="1"/>
      <c r="R27" s="363" t="s">
        <v>161</v>
      </c>
      <c r="S27" s="179"/>
      <c r="T27" s="364"/>
      <c r="U27" s="391" t="s">
        <v>159</v>
      </c>
      <c r="V27" s="200"/>
      <c r="W27" s="391" t="s">
        <v>160</v>
      </c>
      <c r="X27" s="392"/>
      <c r="Y27" s="391" t="s">
        <v>159</v>
      </c>
      <c r="Z27" s="200"/>
      <c r="AA27" s="393" t="s">
        <v>160</v>
      </c>
      <c r="AB27" s="327"/>
      <c r="AC27" s="391" t="s">
        <v>159</v>
      </c>
      <c r="AD27" s="200"/>
      <c r="AE27" s="393" t="s">
        <v>160</v>
      </c>
      <c r="AF27" s="327"/>
      <c r="AG27" s="1"/>
      <c r="AH27" s="1"/>
      <c r="AI27" s="119" t="s">
        <v>162</v>
      </c>
      <c r="AJ27" s="113">
        <f>IF(AND(I31="",M31="",U31=""),K29,0)</f>
        <v>0</v>
      </c>
      <c r="AK27" s="114">
        <f>IF(AND(I31="",M31="",U31=""),O29,0)</f>
        <v>0</v>
      </c>
      <c r="AL27" s="54"/>
      <c r="AM27" s="54"/>
      <c r="AN27" s="54"/>
      <c r="AO27" s="115">
        <f t="shared" si="10"/>
        <v>0</v>
      </c>
      <c r="AP27" s="115">
        <f>IF(AO27&gt;0,AJ27*53.34+AK27*38.76,0)</f>
        <v>0</v>
      </c>
      <c r="AQ27" s="115">
        <f t="shared" ref="AQ27:AQ31" si="11">IF(AP27&gt;AO27,0,AO27-AP27)</f>
        <v>0</v>
      </c>
      <c r="AR27" s="116">
        <f t="shared" si="7"/>
        <v>0</v>
      </c>
      <c r="AS27" s="115">
        <f t="shared" si="8"/>
        <v>0</v>
      </c>
      <c r="AT27" s="117">
        <f t="shared" si="9"/>
        <v>0</v>
      </c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0" ht="36" customHeight="1">
      <c r="A28" s="1"/>
      <c r="B28" s="394" t="s">
        <v>128</v>
      </c>
      <c r="C28" s="198"/>
      <c r="D28" s="120"/>
      <c r="E28" s="45"/>
      <c r="F28" s="172"/>
      <c r="G28" s="167"/>
      <c r="H28" s="365"/>
      <c r="I28" s="121" t="s">
        <v>163</v>
      </c>
      <c r="J28" s="122" t="s">
        <v>164</v>
      </c>
      <c r="K28" s="122" t="s">
        <v>163</v>
      </c>
      <c r="L28" s="122" t="s">
        <v>164</v>
      </c>
      <c r="M28" s="122" t="s">
        <v>163</v>
      </c>
      <c r="N28" s="122" t="s">
        <v>164</v>
      </c>
      <c r="O28" s="122" t="s">
        <v>163</v>
      </c>
      <c r="P28" s="123" t="s">
        <v>164</v>
      </c>
      <c r="Q28" s="1"/>
      <c r="R28" s="172"/>
      <c r="S28" s="167"/>
      <c r="T28" s="365"/>
      <c r="U28" s="124" t="s">
        <v>163</v>
      </c>
      <c r="V28" s="124" t="s">
        <v>164</v>
      </c>
      <c r="W28" s="124" t="s">
        <v>163</v>
      </c>
      <c r="X28" s="125" t="s">
        <v>164</v>
      </c>
      <c r="Y28" s="124" t="s">
        <v>163</v>
      </c>
      <c r="Z28" s="124" t="s">
        <v>164</v>
      </c>
      <c r="AA28" s="124" t="s">
        <v>163</v>
      </c>
      <c r="AB28" s="125" t="s">
        <v>164</v>
      </c>
      <c r="AC28" s="124" t="s">
        <v>163</v>
      </c>
      <c r="AD28" s="124" t="s">
        <v>164</v>
      </c>
      <c r="AE28" s="124" t="s">
        <v>163</v>
      </c>
      <c r="AF28" s="125" t="s">
        <v>164</v>
      </c>
      <c r="AG28" s="1"/>
      <c r="AH28" s="1"/>
      <c r="AI28" s="119" t="s">
        <v>147</v>
      </c>
      <c r="AJ28" s="113"/>
      <c r="AK28" s="114"/>
      <c r="AL28" s="114">
        <f>IF(AND(I31="",M31="",U31=""),V29,0)</f>
        <v>0</v>
      </c>
      <c r="AM28" s="114">
        <f>IF(AND(I31="",M31="",U31=""),Z29,0)</f>
        <v>0</v>
      </c>
      <c r="AN28" s="114">
        <f>IF(AND(I31="",M31="",U31=""),AD29,0)</f>
        <v>0</v>
      </c>
      <c r="AO28" s="115">
        <f t="shared" ref="AO28:AO29" si="12">(AL28*54.06)+(AM28*52.53)+(AN28*48.45)</f>
        <v>0</v>
      </c>
      <c r="AP28" s="115">
        <f>IF(AO28&gt;0,(AL28+AM28+AN28)*48.08,0)</f>
        <v>0</v>
      </c>
      <c r="AQ28" s="115">
        <f t="shared" si="11"/>
        <v>0</v>
      </c>
      <c r="AR28" s="116">
        <f t="shared" si="7"/>
        <v>0</v>
      </c>
      <c r="AS28" s="115">
        <f t="shared" si="8"/>
        <v>0</v>
      </c>
      <c r="AT28" s="117">
        <f t="shared" si="9"/>
        <v>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ht="36" customHeight="1">
      <c r="A29" s="45"/>
      <c r="B29" s="394" t="s">
        <v>131</v>
      </c>
      <c r="C29" s="198"/>
      <c r="D29" s="120"/>
      <c r="E29" s="45"/>
      <c r="F29" s="172"/>
      <c r="G29" s="167"/>
      <c r="H29" s="365"/>
      <c r="I29" s="351"/>
      <c r="J29" s="352"/>
      <c r="K29" s="353"/>
      <c r="L29" s="355"/>
      <c r="M29" s="353"/>
      <c r="N29" s="353"/>
      <c r="O29" s="353"/>
      <c r="P29" s="355"/>
      <c r="Q29" s="1"/>
      <c r="R29" s="172"/>
      <c r="S29" s="167"/>
      <c r="T29" s="365"/>
      <c r="U29" s="358"/>
      <c r="V29" s="359"/>
      <c r="W29" s="357"/>
      <c r="X29" s="356"/>
      <c r="Y29" s="357"/>
      <c r="Z29" s="357"/>
      <c r="AA29" s="357"/>
      <c r="AB29" s="356"/>
      <c r="AC29" s="357"/>
      <c r="AD29" s="357"/>
      <c r="AE29" s="357"/>
      <c r="AF29" s="356"/>
      <c r="AG29" s="1"/>
      <c r="AH29" s="1"/>
      <c r="AI29" s="112" t="s">
        <v>148</v>
      </c>
      <c r="AJ29" s="113"/>
      <c r="AK29" s="114"/>
      <c r="AL29" s="114">
        <f>IF(AND(I31="",M31="",U31=""),U29,0)</f>
        <v>0</v>
      </c>
      <c r="AM29" s="114">
        <f>IF(AND(I31="",M31="",U31=""),Y29,0)</f>
        <v>0</v>
      </c>
      <c r="AN29" s="114">
        <f>IF(AND(I31="",M31="",U31=""),AC29,0)</f>
        <v>0</v>
      </c>
      <c r="AO29" s="115">
        <f t="shared" si="12"/>
        <v>0</v>
      </c>
      <c r="AP29" s="115">
        <f>IF(AO29&gt;0,(AL29+AM29+AN29)*91.35,0)</f>
        <v>0</v>
      </c>
      <c r="AQ29" s="115">
        <f t="shared" si="11"/>
        <v>0</v>
      </c>
      <c r="AR29" s="116">
        <f t="shared" si="7"/>
        <v>0</v>
      </c>
      <c r="AS29" s="115">
        <f t="shared" si="8"/>
        <v>0</v>
      </c>
      <c r="AT29" s="117">
        <f t="shared" si="9"/>
        <v>0</v>
      </c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ht="36" customHeight="1">
      <c r="A30" s="45"/>
      <c r="B30" s="368" t="s">
        <v>134</v>
      </c>
      <c r="C30" s="231"/>
      <c r="D30" s="126"/>
      <c r="E30" s="45"/>
      <c r="F30" s="172"/>
      <c r="G30" s="167"/>
      <c r="H30" s="365"/>
      <c r="I30" s="193"/>
      <c r="J30" s="193"/>
      <c r="K30" s="354"/>
      <c r="L30" s="195"/>
      <c r="M30" s="193"/>
      <c r="N30" s="193"/>
      <c r="O30" s="193"/>
      <c r="P30" s="195"/>
      <c r="Q30" s="1"/>
      <c r="R30" s="172"/>
      <c r="S30" s="167"/>
      <c r="T30" s="365"/>
      <c r="U30" s="193"/>
      <c r="V30" s="193"/>
      <c r="W30" s="354"/>
      <c r="X30" s="195"/>
      <c r="Y30" s="193"/>
      <c r="Z30" s="193"/>
      <c r="AA30" s="193"/>
      <c r="AB30" s="195"/>
      <c r="AC30" s="193"/>
      <c r="AD30" s="193"/>
      <c r="AE30" s="193"/>
      <c r="AF30" s="195"/>
      <c r="AG30" s="1"/>
      <c r="AH30" s="1"/>
      <c r="AI30" s="112" t="s">
        <v>155</v>
      </c>
      <c r="AJ30" s="113"/>
      <c r="AK30" s="114"/>
      <c r="AL30" s="114">
        <f>IF(AND(I31="",M31="",U31=""),X29,0)</f>
        <v>0</v>
      </c>
      <c r="AM30" s="114">
        <f>IF(AND(I31="",M31="",U31=""),AB29,0)</f>
        <v>0</v>
      </c>
      <c r="AN30" s="114">
        <f>IF(AND(I31="",M31="",U31=""),AF29,0)</f>
        <v>0</v>
      </c>
      <c r="AO30" s="115">
        <f t="shared" ref="AO30:AO31" si="13">(AL30*108.12)+(AM30*105.06)+(AN30*96.9)</f>
        <v>0</v>
      </c>
      <c r="AP30" s="115">
        <f>IF(AO30&gt;0,(AL30+AM30+AN30)*48.08,0)</f>
        <v>0</v>
      </c>
      <c r="AQ30" s="115">
        <f t="shared" si="11"/>
        <v>0</v>
      </c>
      <c r="AR30" s="116">
        <f t="shared" si="7"/>
        <v>0</v>
      </c>
      <c r="AS30" s="115">
        <f t="shared" si="8"/>
        <v>0</v>
      </c>
      <c r="AT30" s="117">
        <f t="shared" si="9"/>
        <v>0</v>
      </c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36.75" customHeight="1">
      <c r="A31" s="45"/>
      <c r="B31" s="45"/>
      <c r="C31" s="45"/>
      <c r="D31" s="45"/>
      <c r="E31" s="45"/>
      <c r="F31" s="173"/>
      <c r="G31" s="174"/>
      <c r="H31" s="366"/>
      <c r="I31" s="360" t="str">
        <f>IF(OR(SUM(I29:J29)&lt;&gt;SUM(N14:N24),(K29+L29)&lt;&gt;SUM(O14:O24)),"INCORRECTO","")</f>
        <v/>
      </c>
      <c r="J31" s="197"/>
      <c r="K31" s="197"/>
      <c r="L31" s="198"/>
      <c r="M31" s="360" t="str">
        <f>IF(OR(SUM(M29:N29)&lt;&gt;SUM(L14:L24),(O29+P29)&lt;&gt;SUM(M14:M24)),"INCORRECTO","")</f>
        <v/>
      </c>
      <c r="N31" s="197"/>
      <c r="O31" s="197"/>
      <c r="P31" s="198"/>
      <c r="Q31" s="1"/>
      <c r="R31" s="173"/>
      <c r="S31" s="174"/>
      <c r="T31" s="366"/>
      <c r="U31" s="360" t="str">
        <f>IF(OR(SUM(U29:V29)+SUM(Y29:Z29)+SUM(AC29:AD29)&lt;&gt;SUM(P14:P24),(W29+X29)+(AA29+AB29)+(AE29+AF29)&lt;&gt;SUM(Q14:Q24)),"INCORRECTO","")</f>
        <v/>
      </c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8"/>
      <c r="AG31" s="1"/>
      <c r="AH31" s="1"/>
      <c r="AI31" s="127" t="s">
        <v>162</v>
      </c>
      <c r="AJ31" s="128"/>
      <c r="AK31" s="129"/>
      <c r="AL31" s="114">
        <f>IF(AND(I31="",M31="",U31=""),W29,0)</f>
        <v>0</v>
      </c>
      <c r="AM31" s="114">
        <f>IF(AND(I31="",M31="",U31=""),AA29,0)</f>
        <v>0</v>
      </c>
      <c r="AN31" s="114">
        <f>IF(AND(I31="",M31="",U31=""),AE29,0)</f>
        <v>0</v>
      </c>
      <c r="AO31" s="115">
        <f t="shared" si="13"/>
        <v>0</v>
      </c>
      <c r="AP31" s="115">
        <f>IF(AO31&gt;0,(AL31+AM31+AN31)*91.35,0)</f>
        <v>0</v>
      </c>
      <c r="AQ31" s="115">
        <f t="shared" si="11"/>
        <v>0</v>
      </c>
      <c r="AR31" s="116">
        <f t="shared" si="7"/>
        <v>0</v>
      </c>
      <c r="AS31" s="115">
        <f t="shared" si="8"/>
        <v>0</v>
      </c>
      <c r="AT31" s="117">
        <f t="shared" si="9"/>
        <v>0</v>
      </c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ht="21.75" customHeight="1">
      <c r="A32" s="45"/>
      <c r="B32" s="45"/>
      <c r="C32" s="45"/>
      <c r="D32" s="45"/>
      <c r="E32" s="45"/>
      <c r="F32" s="130"/>
      <c r="G32" s="130"/>
      <c r="H32" s="130"/>
      <c r="I32" s="130"/>
      <c r="J32" s="130"/>
      <c r="K32" s="13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31" t="s">
        <v>165</v>
      </c>
      <c r="AJ32" s="132">
        <f t="shared" ref="AJ32:AK32" si="14">AJ24+AJ25+(AJ26*2)+(AJ27*2)</f>
        <v>0</v>
      </c>
      <c r="AK32" s="132">
        <f t="shared" si="14"/>
        <v>0</v>
      </c>
      <c r="AL32" s="132">
        <f t="shared" ref="AL32:AN32" si="15">AL28+AL29+(AL30*2)+(AL31*2)</f>
        <v>0</v>
      </c>
      <c r="AM32" s="132">
        <f t="shared" si="15"/>
        <v>0</v>
      </c>
      <c r="AN32" s="132">
        <f t="shared" si="15"/>
        <v>0</v>
      </c>
      <c r="AO32" s="133">
        <f t="shared" ref="AO32:AQ32" si="16">SUM(AO24:AO31)</f>
        <v>0</v>
      </c>
      <c r="AP32" s="133">
        <f t="shared" si="16"/>
        <v>0</v>
      </c>
      <c r="AQ32" s="133">
        <f t="shared" si="16"/>
        <v>0</v>
      </c>
      <c r="AR32" s="134"/>
      <c r="AS32" s="133">
        <f t="shared" ref="AS32:AT32" si="17">SUM(AS24:AS31)</f>
        <v>0</v>
      </c>
      <c r="AT32" s="135">
        <f t="shared" si="17"/>
        <v>0</v>
      </c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ht="19.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ht="23.25" customHeight="1">
      <c r="A34" s="45"/>
      <c r="B34" s="45"/>
      <c r="C34" s="45"/>
      <c r="D34" s="45"/>
      <c r="E34" s="2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ht="46.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ht="23.2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ht="23.2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304" t="s">
        <v>166</v>
      </c>
      <c r="AJ37" s="307" t="s">
        <v>145</v>
      </c>
      <c r="AK37" s="297" t="s">
        <v>146</v>
      </c>
      <c r="AL37" s="309" t="s">
        <v>109</v>
      </c>
      <c r="AM37" s="299"/>
      <c r="AN37" s="300"/>
      <c r="AO37" s="301" t="s">
        <v>167</v>
      </c>
      <c r="AP37" s="298" t="s">
        <v>102</v>
      </c>
      <c r="AQ37" s="299"/>
      <c r="AR37" s="299"/>
      <c r="AS37" s="300"/>
      <c r="AT37" s="310" t="s">
        <v>103</v>
      </c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ht="23.2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305"/>
      <c r="AJ38" s="308"/>
      <c r="AK38" s="293"/>
      <c r="AL38" s="136" t="s">
        <v>152</v>
      </c>
      <c r="AM38" s="136" t="s">
        <v>153</v>
      </c>
      <c r="AN38" s="136" t="s">
        <v>154</v>
      </c>
      <c r="AO38" s="293"/>
      <c r="AP38" s="94" t="s">
        <v>168</v>
      </c>
      <c r="AQ38" s="94" t="s">
        <v>115</v>
      </c>
      <c r="AR38" s="94" t="s">
        <v>116</v>
      </c>
      <c r="AS38" s="94" t="s">
        <v>39</v>
      </c>
      <c r="AT38" s="303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ht="23.2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305"/>
      <c r="AJ39" s="137">
        <f t="shared" ref="AJ39:AN39" si="18">R14</f>
        <v>0</v>
      </c>
      <c r="AK39" s="137">
        <f t="shared" si="18"/>
        <v>0</v>
      </c>
      <c r="AL39" s="137">
        <f t="shared" si="18"/>
        <v>0</v>
      </c>
      <c r="AM39" s="137">
        <f t="shared" si="18"/>
        <v>0</v>
      </c>
      <c r="AN39" s="137">
        <f t="shared" si="18"/>
        <v>0</v>
      </c>
      <c r="AO39" s="138">
        <f t="shared" ref="AO39:AO49" si="19">IF(AP39&gt;0,AJ39*94.86+AK39*63.24+AL39*214.2+AM39*174.42+AN39*145.86,0)</f>
        <v>0</v>
      </c>
      <c r="AP39" s="139">
        <f t="shared" ref="AP39:AP49" si="20">W14</f>
        <v>0</v>
      </c>
      <c r="AQ39" s="140">
        <f t="shared" ref="AQ39:AQ49" si="21">IF(AND(AP39&gt;0,AO39-AP39&gt;0),AO39-AP39,0)</f>
        <v>0</v>
      </c>
      <c r="AR39" s="141">
        <f>IF(AQ39&gt;0,Impreso!Q$5,0)</f>
        <v>0</v>
      </c>
      <c r="AS39" s="139">
        <f t="shared" ref="AS39:AS49" si="22">IF(AQ39&gt;0,ROUND(AQ39*AR39,2),0)</f>
        <v>0</v>
      </c>
      <c r="AT39" s="142">
        <f t="shared" ref="AT39:AT49" si="23">IF(AP39&gt;0,AO39-AS39,0)</f>
        <v>0</v>
      </c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ht="23.25" customHeight="1">
      <c r="A40" s="45"/>
      <c r="B40" s="45"/>
      <c r="C40" s="45"/>
      <c r="D40" s="4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305"/>
      <c r="AJ40" s="137">
        <f t="shared" ref="AJ40:AN40" si="24">R15</f>
        <v>0</v>
      </c>
      <c r="AK40" s="137">
        <f t="shared" si="24"/>
        <v>0</v>
      </c>
      <c r="AL40" s="137">
        <f t="shared" si="24"/>
        <v>0</v>
      </c>
      <c r="AM40" s="137">
        <f t="shared" si="24"/>
        <v>0</v>
      </c>
      <c r="AN40" s="137">
        <f t="shared" si="24"/>
        <v>0</v>
      </c>
      <c r="AO40" s="138">
        <f t="shared" si="19"/>
        <v>0</v>
      </c>
      <c r="AP40" s="139">
        <f t="shared" si="20"/>
        <v>0</v>
      </c>
      <c r="AQ40" s="143">
        <f t="shared" si="21"/>
        <v>0</v>
      </c>
      <c r="AR40" s="144">
        <f>IF(AQ40&gt;0,Impreso!Q$5,0)</f>
        <v>0</v>
      </c>
      <c r="AS40" s="145">
        <f t="shared" si="22"/>
        <v>0</v>
      </c>
      <c r="AT40" s="146">
        <f t="shared" si="23"/>
        <v>0</v>
      </c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ht="23.25" customHeight="1">
      <c r="A41" s="45"/>
      <c r="B41" s="45"/>
      <c r="C41" s="45"/>
      <c r="D41" s="45"/>
      <c r="E41" s="2"/>
      <c r="F41" s="45"/>
      <c r="G41" s="45"/>
      <c r="H41" s="45"/>
      <c r="I41" s="45"/>
      <c r="J41" s="45"/>
      <c r="K41" s="45"/>
      <c r="L41" s="45"/>
      <c r="M41" s="45"/>
      <c r="N41" s="1"/>
      <c r="O41" s="1"/>
      <c r="P41" s="1"/>
      <c r="Q41" s="2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305"/>
      <c r="AJ41" s="137">
        <f t="shared" ref="AJ41:AN41" si="25">R16</f>
        <v>0</v>
      </c>
      <c r="AK41" s="137">
        <f t="shared" si="25"/>
        <v>0</v>
      </c>
      <c r="AL41" s="137">
        <f t="shared" si="25"/>
        <v>0</v>
      </c>
      <c r="AM41" s="137">
        <f t="shared" si="25"/>
        <v>0</v>
      </c>
      <c r="AN41" s="137">
        <f t="shared" si="25"/>
        <v>0</v>
      </c>
      <c r="AO41" s="138">
        <f t="shared" si="19"/>
        <v>0</v>
      </c>
      <c r="AP41" s="139">
        <f t="shared" si="20"/>
        <v>0</v>
      </c>
      <c r="AQ41" s="143">
        <f t="shared" si="21"/>
        <v>0</v>
      </c>
      <c r="AR41" s="144">
        <f>IF(AQ41&gt;0,Impreso!Q$5,0)</f>
        <v>0</v>
      </c>
      <c r="AS41" s="145">
        <f t="shared" si="22"/>
        <v>0</v>
      </c>
      <c r="AT41" s="146">
        <f t="shared" si="23"/>
        <v>0</v>
      </c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ht="23.25" customHeight="1">
      <c r="A42" s="45"/>
      <c r="B42" s="45"/>
      <c r="C42" s="45"/>
      <c r="D42" s="45"/>
      <c r="E42" s="2"/>
      <c r="F42" s="45"/>
      <c r="G42" s="45"/>
      <c r="H42" s="45"/>
      <c r="I42" s="45"/>
      <c r="J42" s="45"/>
      <c r="K42" s="45"/>
      <c r="L42" s="45"/>
      <c r="M42" s="45"/>
      <c r="N42" s="1"/>
      <c r="O42" s="1"/>
      <c r="P42" s="1"/>
      <c r="Q42" s="2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305"/>
      <c r="AJ42" s="137">
        <f t="shared" ref="AJ42:AN42" si="26">R17</f>
        <v>0</v>
      </c>
      <c r="AK42" s="137">
        <f t="shared" si="26"/>
        <v>0</v>
      </c>
      <c r="AL42" s="137">
        <f t="shared" si="26"/>
        <v>0</v>
      </c>
      <c r="AM42" s="137">
        <f t="shared" si="26"/>
        <v>0</v>
      </c>
      <c r="AN42" s="137">
        <f t="shared" si="26"/>
        <v>0</v>
      </c>
      <c r="AO42" s="138">
        <f t="shared" si="19"/>
        <v>0</v>
      </c>
      <c r="AP42" s="139">
        <f t="shared" si="20"/>
        <v>0</v>
      </c>
      <c r="AQ42" s="143">
        <f t="shared" si="21"/>
        <v>0</v>
      </c>
      <c r="AR42" s="144">
        <f>IF(AQ42&gt;0,Impreso!Q$5,0)</f>
        <v>0</v>
      </c>
      <c r="AS42" s="145">
        <f t="shared" si="22"/>
        <v>0</v>
      </c>
      <c r="AT42" s="146">
        <f t="shared" si="23"/>
        <v>0</v>
      </c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ht="23.25" customHeight="1">
      <c r="A43" s="1"/>
      <c r="B43" s="1"/>
      <c r="C43" s="1"/>
      <c r="D43" s="1"/>
      <c r="E43" s="2"/>
      <c r="F43" s="45"/>
      <c r="G43" s="45"/>
      <c r="H43" s="45"/>
      <c r="I43" s="45"/>
      <c r="J43" s="45"/>
      <c r="K43" s="45"/>
      <c r="L43" s="45"/>
      <c r="M43" s="45"/>
      <c r="N43" s="1"/>
      <c r="O43" s="1"/>
      <c r="P43" s="1"/>
      <c r="Q43" s="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305"/>
      <c r="AJ43" s="137">
        <f t="shared" ref="AJ43:AN43" si="27">R18</f>
        <v>0</v>
      </c>
      <c r="AK43" s="137">
        <f t="shared" si="27"/>
        <v>0</v>
      </c>
      <c r="AL43" s="137">
        <f t="shared" si="27"/>
        <v>0</v>
      </c>
      <c r="AM43" s="137">
        <f t="shared" si="27"/>
        <v>0</v>
      </c>
      <c r="AN43" s="137">
        <f t="shared" si="27"/>
        <v>0</v>
      </c>
      <c r="AO43" s="138">
        <f t="shared" si="19"/>
        <v>0</v>
      </c>
      <c r="AP43" s="139">
        <f t="shared" si="20"/>
        <v>0</v>
      </c>
      <c r="AQ43" s="143">
        <f t="shared" si="21"/>
        <v>0</v>
      </c>
      <c r="AR43" s="144">
        <f>IF(AQ43&gt;0,Impreso!Q$5,0)</f>
        <v>0</v>
      </c>
      <c r="AS43" s="145">
        <f t="shared" si="22"/>
        <v>0</v>
      </c>
      <c r="AT43" s="146">
        <f t="shared" si="23"/>
        <v>0</v>
      </c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ht="23.25" customHeight="1">
      <c r="A44" s="1"/>
      <c r="B44" s="1"/>
      <c r="C44" s="1"/>
      <c r="D44" s="1"/>
      <c r="E44" s="2"/>
      <c r="F44" s="45"/>
      <c r="G44" s="45"/>
      <c r="H44" s="45"/>
      <c r="I44" s="45"/>
      <c r="J44" s="45"/>
      <c r="K44" s="45"/>
      <c r="L44" s="45"/>
      <c r="M44" s="45"/>
      <c r="N44" s="1"/>
      <c r="O44" s="1"/>
      <c r="P44" s="1"/>
      <c r="Q44" s="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305"/>
      <c r="AJ44" s="137">
        <f t="shared" ref="AJ44:AN44" si="28">R19</f>
        <v>0</v>
      </c>
      <c r="AK44" s="137">
        <f t="shared" si="28"/>
        <v>0</v>
      </c>
      <c r="AL44" s="137">
        <f t="shared" si="28"/>
        <v>0</v>
      </c>
      <c r="AM44" s="137">
        <f t="shared" si="28"/>
        <v>0</v>
      </c>
      <c r="AN44" s="137">
        <f t="shared" si="28"/>
        <v>0</v>
      </c>
      <c r="AO44" s="138">
        <f t="shared" si="19"/>
        <v>0</v>
      </c>
      <c r="AP44" s="139">
        <f t="shared" si="20"/>
        <v>0</v>
      </c>
      <c r="AQ44" s="143">
        <f t="shared" si="21"/>
        <v>0</v>
      </c>
      <c r="AR44" s="144">
        <f>IF(AQ44&gt;0,Impreso!Q$5,0)</f>
        <v>0</v>
      </c>
      <c r="AS44" s="145">
        <f t="shared" si="22"/>
        <v>0</v>
      </c>
      <c r="AT44" s="146">
        <f t="shared" si="23"/>
        <v>0</v>
      </c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ht="23.25" customHeight="1">
      <c r="A45" s="1"/>
      <c r="B45" s="1"/>
      <c r="C45" s="1"/>
      <c r="D45" s="1"/>
      <c r="E45" s="2"/>
      <c r="F45" s="45"/>
      <c r="G45" s="45"/>
      <c r="H45" s="45"/>
      <c r="I45" s="45"/>
      <c r="J45" s="45"/>
      <c r="K45" s="45"/>
      <c r="L45" s="45"/>
      <c r="M45" s="45"/>
      <c r="N45" s="1"/>
      <c r="O45" s="1"/>
      <c r="P45" s="1"/>
      <c r="Q45" s="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305"/>
      <c r="AJ45" s="137">
        <f t="shared" ref="AJ45:AN45" si="29">R20</f>
        <v>0</v>
      </c>
      <c r="AK45" s="137">
        <f t="shared" si="29"/>
        <v>0</v>
      </c>
      <c r="AL45" s="137">
        <f t="shared" si="29"/>
        <v>0</v>
      </c>
      <c r="AM45" s="137">
        <f t="shared" si="29"/>
        <v>0</v>
      </c>
      <c r="AN45" s="137">
        <f t="shared" si="29"/>
        <v>0</v>
      </c>
      <c r="AO45" s="138">
        <f t="shared" si="19"/>
        <v>0</v>
      </c>
      <c r="AP45" s="139">
        <f t="shared" si="20"/>
        <v>0</v>
      </c>
      <c r="AQ45" s="143">
        <f t="shared" si="21"/>
        <v>0</v>
      </c>
      <c r="AR45" s="144">
        <f>IF(AQ45&gt;0,Impreso!Q$5,0)</f>
        <v>0</v>
      </c>
      <c r="AS45" s="145">
        <f t="shared" si="22"/>
        <v>0</v>
      </c>
      <c r="AT45" s="146">
        <f t="shared" si="23"/>
        <v>0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0" ht="23.25" customHeight="1">
      <c r="A46" s="1"/>
      <c r="B46" s="1"/>
      <c r="C46" s="1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305"/>
      <c r="AJ46" s="137">
        <f t="shared" ref="AJ46:AN46" si="30">R21</f>
        <v>0</v>
      </c>
      <c r="AK46" s="137">
        <f t="shared" si="30"/>
        <v>0</v>
      </c>
      <c r="AL46" s="137">
        <f t="shared" si="30"/>
        <v>0</v>
      </c>
      <c r="AM46" s="137">
        <f t="shared" si="30"/>
        <v>0</v>
      </c>
      <c r="AN46" s="137">
        <f t="shared" si="30"/>
        <v>0</v>
      </c>
      <c r="AO46" s="138">
        <f t="shared" si="19"/>
        <v>0</v>
      </c>
      <c r="AP46" s="139">
        <f t="shared" si="20"/>
        <v>0</v>
      </c>
      <c r="AQ46" s="143">
        <f t="shared" si="21"/>
        <v>0</v>
      </c>
      <c r="AR46" s="144">
        <f>IF(AQ46&gt;0,Impreso!Q$5,0)</f>
        <v>0</v>
      </c>
      <c r="AS46" s="145">
        <f t="shared" si="22"/>
        <v>0</v>
      </c>
      <c r="AT46" s="146">
        <f t="shared" si="23"/>
        <v>0</v>
      </c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3.25" customHeight="1">
      <c r="A47" s="1"/>
      <c r="B47" s="1"/>
      <c r="C47" s="1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305"/>
      <c r="AJ47" s="137">
        <f t="shared" ref="AJ47:AN47" si="31">R22</f>
        <v>0</v>
      </c>
      <c r="AK47" s="137">
        <f t="shared" si="31"/>
        <v>0</v>
      </c>
      <c r="AL47" s="137">
        <f t="shared" si="31"/>
        <v>0</v>
      </c>
      <c r="AM47" s="137">
        <f t="shared" si="31"/>
        <v>0</v>
      </c>
      <c r="AN47" s="137">
        <f t="shared" si="31"/>
        <v>0</v>
      </c>
      <c r="AO47" s="138">
        <f t="shared" si="19"/>
        <v>0</v>
      </c>
      <c r="AP47" s="139">
        <f t="shared" si="20"/>
        <v>0</v>
      </c>
      <c r="AQ47" s="143">
        <f t="shared" si="21"/>
        <v>0</v>
      </c>
      <c r="AR47" s="144">
        <f>IF(AQ47&gt;0,Impreso!Q$5,0)</f>
        <v>0</v>
      </c>
      <c r="AS47" s="145">
        <f t="shared" si="22"/>
        <v>0</v>
      </c>
      <c r="AT47" s="146">
        <f t="shared" si="23"/>
        <v>0</v>
      </c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0" ht="23.2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305"/>
      <c r="AJ48" s="137">
        <f t="shared" ref="AJ48:AN48" si="32">R23</f>
        <v>0</v>
      </c>
      <c r="AK48" s="137">
        <f t="shared" si="32"/>
        <v>0</v>
      </c>
      <c r="AL48" s="137">
        <f t="shared" si="32"/>
        <v>0</v>
      </c>
      <c r="AM48" s="137">
        <f t="shared" si="32"/>
        <v>0</v>
      </c>
      <c r="AN48" s="137">
        <f t="shared" si="32"/>
        <v>0</v>
      </c>
      <c r="AO48" s="138">
        <f t="shared" si="19"/>
        <v>0</v>
      </c>
      <c r="AP48" s="139">
        <f t="shared" si="20"/>
        <v>0</v>
      </c>
      <c r="AQ48" s="143">
        <f t="shared" si="21"/>
        <v>0</v>
      </c>
      <c r="AR48" s="144">
        <f>IF(AQ48&gt;0,Impreso!Q$5,0)</f>
        <v>0</v>
      </c>
      <c r="AS48" s="145">
        <f t="shared" si="22"/>
        <v>0</v>
      </c>
      <c r="AT48" s="146">
        <f t="shared" si="23"/>
        <v>0</v>
      </c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ht="23.2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306"/>
      <c r="AJ49" s="137">
        <f t="shared" ref="AJ49:AN49" si="33">R24</f>
        <v>0</v>
      </c>
      <c r="AK49" s="137">
        <f t="shared" si="33"/>
        <v>0</v>
      </c>
      <c r="AL49" s="137">
        <f t="shared" si="33"/>
        <v>0</v>
      </c>
      <c r="AM49" s="137">
        <f t="shared" si="33"/>
        <v>0</v>
      </c>
      <c r="AN49" s="137">
        <f t="shared" si="33"/>
        <v>0</v>
      </c>
      <c r="AO49" s="138">
        <f t="shared" si="19"/>
        <v>0</v>
      </c>
      <c r="AP49" s="139">
        <f t="shared" si="20"/>
        <v>0</v>
      </c>
      <c r="AQ49" s="147">
        <f t="shared" si="21"/>
        <v>0</v>
      </c>
      <c r="AR49" s="148">
        <f>IF(AQ49&gt;0,Impreso!Q$5,0)</f>
        <v>0</v>
      </c>
      <c r="AS49" s="149">
        <f t="shared" si="22"/>
        <v>0</v>
      </c>
      <c r="AT49" s="150">
        <f t="shared" si="23"/>
        <v>0</v>
      </c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ht="23.2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51" t="s">
        <v>43</v>
      </c>
      <c r="AJ50" s="152">
        <f t="shared" ref="AJ50:AQ50" si="34">SUM(AJ39:AJ49)</f>
        <v>0</v>
      </c>
      <c r="AK50" s="153">
        <f t="shared" si="34"/>
        <v>0</v>
      </c>
      <c r="AL50" s="153">
        <f t="shared" si="34"/>
        <v>0</v>
      </c>
      <c r="AM50" s="153">
        <f t="shared" si="34"/>
        <v>0</v>
      </c>
      <c r="AN50" s="153">
        <f t="shared" si="34"/>
        <v>0</v>
      </c>
      <c r="AO50" s="154">
        <f t="shared" si="34"/>
        <v>0</v>
      </c>
      <c r="AP50" s="155">
        <f t="shared" si="34"/>
        <v>0</v>
      </c>
      <c r="AQ50" s="155">
        <f t="shared" si="34"/>
        <v>0</v>
      </c>
      <c r="AR50" s="156"/>
      <c r="AS50" s="155">
        <f t="shared" ref="AS50:AT50" si="35">SUM(AS39:AS49)</f>
        <v>0</v>
      </c>
      <c r="AT50" s="157">
        <f t="shared" si="35"/>
        <v>0</v>
      </c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ht="23.2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45"/>
    </row>
    <row r="52" spans="1:70" ht="15.7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ht="15.7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ht="15.7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ht="15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ht="15.75" customHeight="1">
      <c r="A56" s="45"/>
      <c r="B56" s="45"/>
      <c r="C56" s="45"/>
      <c r="D56" s="4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ht="15.75" customHeight="1">
      <c r="A57" s="45"/>
      <c r="B57" s="45"/>
      <c r="C57" s="45"/>
      <c r="D57" s="45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ht="15.75" customHeight="1">
      <c r="A58" s="45"/>
      <c r="B58" s="45"/>
      <c r="C58" s="45"/>
      <c r="D58" s="45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ht="15.75" customHeight="1">
      <c r="A59" s="45"/>
      <c r="B59" s="45"/>
      <c r="C59" s="45"/>
      <c r="D59" s="4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ht="15.75" customHeight="1">
      <c r="A60" s="45"/>
      <c r="B60" s="45"/>
      <c r="C60" s="45"/>
      <c r="D60" s="4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ht="15.75" customHeight="1">
      <c r="A61" s="45"/>
      <c r="B61" s="45"/>
      <c r="C61" s="45"/>
      <c r="D61" s="45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ht="15.75" customHeight="1">
      <c r="A62" s="45"/>
      <c r="B62" s="45"/>
      <c r="C62" s="45"/>
      <c r="D62" s="45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ht="15.75" customHeight="1">
      <c r="A63" s="45"/>
      <c r="B63" s="45"/>
      <c r="C63" s="45"/>
      <c r="D63" s="45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ht="15.75" customHeight="1">
      <c r="A64" s="45"/>
      <c r="B64" s="45"/>
      <c r="C64" s="45"/>
      <c r="D64" s="4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ht="15.75" customHeight="1">
      <c r="A65" s="45"/>
      <c r="B65" s="45"/>
      <c r="C65" s="45"/>
      <c r="D65" s="4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ht="15.75" customHeight="1">
      <c r="A66" s="45"/>
      <c r="B66" s="45"/>
      <c r="C66" s="45"/>
      <c r="D66" s="45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ht="15.75" customHeight="1">
      <c r="A67" s="45"/>
      <c r="B67" s="45"/>
      <c r="C67" s="45"/>
      <c r="D67" s="45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ht="15.75" customHeight="1">
      <c r="A68" s="45"/>
      <c r="B68" s="45"/>
      <c r="C68" s="45"/>
      <c r="D68" s="4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ht="15.75" customHeight="1">
      <c r="A69" s="45"/>
      <c r="B69" s="45"/>
      <c r="C69" s="45"/>
      <c r="D69" s="4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ht="15.75" customHeight="1">
      <c r="A70" s="45"/>
      <c r="B70" s="45"/>
      <c r="C70" s="45"/>
      <c r="D70" s="4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ht="15.75" customHeight="1">
      <c r="A71" s="45"/>
      <c r="B71" s="45"/>
      <c r="C71" s="45"/>
      <c r="D71" s="45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ht="15.75" customHeight="1">
      <c r="A72" s="45"/>
      <c r="B72" s="45"/>
      <c r="C72" s="45"/>
      <c r="D72" s="45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45"/>
      <c r="BR72" s="45"/>
    </row>
    <row r="73" spans="1:70" ht="15.75" customHeight="1">
      <c r="A73" s="1"/>
      <c r="B73" s="1"/>
      <c r="C73" s="1"/>
      <c r="D73" s="1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ht="15.75" customHeight="1">
      <c r="A74" s="1"/>
      <c r="B74" s="1"/>
      <c r="C74" s="1"/>
      <c r="D74" s="1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ht="15.75" customHeight="1">
      <c r="A75" s="1"/>
      <c r="B75" s="1"/>
      <c r="C75" s="1"/>
      <c r="D75" s="1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ht="15.75" customHeight="1">
      <c r="A76" s="1"/>
      <c r="B76" s="1"/>
      <c r="C76" s="1"/>
      <c r="D76" s="1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ht="15.75" customHeight="1">
      <c r="A77" s="1"/>
      <c r="B77" s="1"/>
      <c r="C77" s="1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ht="15.75" customHeight="1">
      <c r="A78" s="1"/>
      <c r="B78" s="1"/>
      <c r="C78" s="1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ht="15.75" customHeight="1">
      <c r="A79" s="1"/>
      <c r="B79" s="1"/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ht="15.75" customHeight="1">
      <c r="A80" s="1"/>
      <c r="B80" s="1"/>
      <c r="C80" s="1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ht="15.75" customHeight="1">
      <c r="A81" s="1"/>
      <c r="B81" s="1"/>
      <c r="C81" s="1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ht="15.75" customHeight="1">
      <c r="A82" s="1"/>
      <c r="B82" s="1"/>
      <c r="C82" s="1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ht="15.75" customHeight="1">
      <c r="A83" s="1"/>
      <c r="B83" s="1"/>
      <c r="C83" s="1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ht="15.75" customHeight="1">
      <c r="A84" s="1"/>
      <c r="B84" s="1"/>
      <c r="C84" s="1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15.75" customHeight="1">
      <c r="A85" s="1"/>
      <c r="B85" s="1"/>
      <c r="C85" s="1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ht="15.75" customHeight="1">
      <c r="A86" s="1"/>
      <c r="B86" s="1"/>
      <c r="C86" s="1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ht="15.75" customHeight="1">
      <c r="A87" s="1"/>
      <c r="B87" s="1"/>
      <c r="C87" s="1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ht="15.75" customHeight="1">
      <c r="A88" s="1"/>
      <c r="B88" s="1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ht="15.75" customHeight="1">
      <c r="A89" s="1"/>
      <c r="B89" s="1"/>
      <c r="C89" s="1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ht="15.75" customHeight="1">
      <c r="A90" s="1"/>
      <c r="B90" s="1"/>
      <c r="C90" s="1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ht="15.75" customHeight="1">
      <c r="A91" s="1"/>
      <c r="B91" s="1"/>
      <c r="C91" s="1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ht="15.75" customHeight="1">
      <c r="A92" s="1"/>
      <c r="B92" s="1"/>
      <c r="C92" s="1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ht="15.75" customHeight="1">
      <c r="A93" s="1"/>
      <c r="B93" s="1"/>
      <c r="C93" s="1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ht="15.75" customHeight="1">
      <c r="A94" s="1"/>
      <c r="B94" s="1"/>
      <c r="C94" s="1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ht="15.75" customHeight="1">
      <c r="A95" s="1"/>
      <c r="B95" s="1"/>
      <c r="C95" s="1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15.75" customHeight="1">
      <c r="A96" s="1"/>
      <c r="B96" s="1"/>
      <c r="C96" s="1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ht="15.75" customHeight="1">
      <c r="A97" s="1"/>
      <c r="B97" s="1"/>
      <c r="C97" s="1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ht="15.75" customHeight="1">
      <c r="A98" s="1"/>
      <c r="B98" s="1"/>
      <c r="C98" s="1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15.75" customHeight="1">
      <c r="A99" s="1"/>
      <c r="B99" s="1"/>
      <c r="C99" s="1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ht="15.75" customHeight="1">
      <c r="A100" s="1"/>
      <c r="B100" s="1"/>
      <c r="C100" s="1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ht="15.75" customHeight="1">
      <c r="A101" s="1"/>
      <c r="B101" s="1"/>
      <c r="C101" s="1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ht="15.75" customHeight="1">
      <c r="A102" s="1"/>
      <c r="B102" s="1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ht="15.75" customHeight="1">
      <c r="A103" s="1"/>
      <c r="B103" s="1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ht="15.75" customHeight="1">
      <c r="A104" s="1"/>
      <c r="B104" s="1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ht="15.75" customHeight="1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ht="15.75" customHeight="1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15.75" customHeight="1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ht="15.75" customHeight="1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ht="15.75" customHeight="1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ht="15.75" customHeight="1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ht="15.75" customHeight="1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ht="15.75" customHeight="1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ht="15.75" customHeight="1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ht="15.75" customHeight="1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ht="15.75" customHeight="1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ht="15.75" customHeight="1">
      <c r="A116" s="1"/>
      <c r="B116" s="1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ht="15.75" customHeight="1">
      <c r="A117" s="1"/>
      <c r="B117" s="1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ht="15.75" customHeight="1">
      <c r="A118" s="1"/>
      <c r="B118" s="1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ht="15.75" customHeight="1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ht="15.75" customHeight="1">
      <c r="A120" s="1"/>
      <c r="B120" s="1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ht="15.75" customHeight="1">
      <c r="A121" s="1"/>
      <c r="B121" s="1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</row>
    <row r="361" spans="1:7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</row>
    <row r="362" spans="1:70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</row>
    <row r="363" spans="1:70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</row>
    <row r="364" spans="1:70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</row>
    <row r="365" spans="1:70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</row>
    <row r="366" spans="1:70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</row>
    <row r="367" spans="1:70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</row>
    <row r="368" spans="1:70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</row>
    <row r="369" spans="1:70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</row>
    <row r="370" spans="1: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</row>
    <row r="371" spans="1:70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</row>
    <row r="372" spans="1:70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</row>
    <row r="373" spans="1:70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</row>
    <row r="374" spans="1:70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1:70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1:70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1:70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1:70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1:70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1:7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1:70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1:70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1:70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1:70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1:70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1:70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1:70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1:70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1:70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1:7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1:70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1:70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1:70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1:70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1:70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1:70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1:70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1:70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1:70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1:7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1:70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1:70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1:70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1:70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1:70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1:70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1:70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1:70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1:70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1:7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1:70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1:70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1:70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1:70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1:70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1:70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1:70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1:70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1:70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1:7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1:70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1:70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1:70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1:70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1:70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1:70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1:70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1:70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1:70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1:7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1:70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1:70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  <row r="443" spans="1:70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</row>
    <row r="444" spans="1:70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</row>
    <row r="445" spans="1:70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</row>
    <row r="446" spans="1:70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</row>
    <row r="447" spans="1:70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</row>
    <row r="448" spans="1:70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</row>
    <row r="449" spans="1:70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</row>
    <row r="450" spans="1:7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</row>
    <row r="451" spans="1:70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</row>
    <row r="452" spans="1:70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</row>
    <row r="453" spans="1:70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</row>
    <row r="454" spans="1:70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</row>
    <row r="455" spans="1:70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</row>
    <row r="456" spans="1:70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</row>
    <row r="457" spans="1:70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</row>
    <row r="458" spans="1:70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</row>
    <row r="459" spans="1:70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</row>
    <row r="460" spans="1:7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</row>
    <row r="461" spans="1:70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</row>
    <row r="462" spans="1:70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</row>
    <row r="463" spans="1:70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</row>
    <row r="464" spans="1:70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</row>
    <row r="465" spans="1:70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</row>
    <row r="466" spans="1:70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</row>
    <row r="467" spans="1:70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</row>
    <row r="468" spans="1:70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</row>
    <row r="469" spans="1:70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</row>
    <row r="470" spans="1: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</row>
    <row r="471" spans="1:70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</row>
    <row r="472" spans="1:70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</row>
    <row r="473" spans="1:70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</row>
    <row r="474" spans="1:70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</row>
    <row r="475" spans="1:70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</row>
    <row r="476" spans="1:70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</row>
    <row r="477" spans="1:70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</row>
    <row r="478" spans="1:70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</row>
    <row r="479" spans="1:70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</row>
    <row r="480" spans="1:7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</row>
    <row r="481" spans="1:70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</row>
    <row r="482" spans="1:70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</row>
    <row r="483" spans="1:70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</row>
    <row r="484" spans="1:70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</row>
    <row r="485" spans="1:70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</row>
    <row r="486" spans="1:70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</row>
    <row r="487" spans="1:70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</row>
    <row r="488" spans="1:70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</row>
    <row r="489" spans="1:70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</row>
    <row r="490" spans="1:7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</row>
    <row r="491" spans="1:70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</row>
    <row r="492" spans="1:70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</row>
    <row r="493" spans="1:70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</row>
    <row r="494" spans="1:70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</row>
    <row r="495" spans="1:70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</row>
    <row r="496" spans="1:70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</row>
    <row r="497" spans="1:70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</row>
    <row r="498" spans="1:70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</row>
    <row r="499" spans="1:70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</row>
    <row r="500" spans="1:7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</row>
    <row r="501" spans="1:70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</row>
    <row r="502" spans="1:70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</row>
    <row r="503" spans="1:70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</row>
    <row r="504" spans="1:70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</row>
    <row r="505" spans="1:70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</row>
    <row r="506" spans="1:70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</row>
    <row r="507" spans="1:70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</row>
    <row r="508" spans="1:70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</row>
    <row r="509" spans="1:70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</row>
    <row r="510" spans="1:7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</row>
    <row r="511" spans="1:70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</row>
    <row r="512" spans="1:70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</row>
    <row r="513" spans="1:70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</row>
    <row r="514" spans="1:70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</row>
    <row r="515" spans="1:70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</row>
    <row r="516" spans="1:70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</row>
    <row r="517" spans="1:70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</row>
    <row r="518" spans="1:70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</row>
    <row r="519" spans="1:70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</row>
    <row r="520" spans="1:7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</row>
    <row r="521" spans="1:70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</row>
    <row r="522" spans="1:70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</row>
    <row r="523" spans="1:70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</row>
    <row r="524" spans="1:70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</row>
    <row r="525" spans="1:70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</row>
    <row r="526" spans="1:70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</row>
    <row r="527" spans="1:70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</row>
    <row r="528" spans="1:70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</row>
    <row r="529" spans="1:70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</row>
    <row r="530" spans="1:7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</row>
    <row r="531" spans="1:70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</row>
    <row r="532" spans="1:70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</row>
    <row r="533" spans="1:70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</row>
    <row r="534" spans="1:70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</row>
    <row r="535" spans="1:70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</row>
    <row r="536" spans="1:70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</row>
    <row r="537" spans="1:70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</row>
    <row r="538" spans="1:70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</row>
    <row r="539" spans="1:70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</row>
    <row r="540" spans="1:7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</row>
    <row r="541" spans="1:70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</row>
    <row r="542" spans="1:70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</row>
    <row r="543" spans="1:70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</row>
    <row r="544" spans="1:70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</row>
    <row r="545" spans="1:70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</row>
    <row r="546" spans="1:70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</row>
    <row r="547" spans="1:70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</row>
    <row r="548" spans="1:70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</row>
    <row r="549" spans="1:70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</row>
    <row r="550" spans="1:7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</row>
    <row r="551" spans="1:70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</row>
    <row r="552" spans="1:70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</row>
    <row r="553" spans="1:70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</row>
    <row r="554" spans="1:70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</row>
    <row r="555" spans="1:70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</row>
    <row r="556" spans="1:70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</row>
    <row r="557" spans="1:70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</row>
    <row r="558" spans="1:70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</row>
    <row r="559" spans="1:70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</row>
    <row r="560" spans="1:7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</row>
    <row r="561" spans="1:70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</row>
    <row r="562" spans="1:70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</row>
    <row r="563" spans="1:70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</row>
    <row r="564" spans="1:70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</row>
    <row r="565" spans="1:70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</row>
    <row r="566" spans="1:70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</row>
    <row r="567" spans="1:70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</row>
    <row r="568" spans="1:70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</row>
    <row r="569" spans="1:70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</row>
    <row r="570" spans="1: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</row>
    <row r="571" spans="1:70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</row>
    <row r="572" spans="1:70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</row>
    <row r="573" spans="1:70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</row>
    <row r="574" spans="1:70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</row>
    <row r="575" spans="1:70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</row>
    <row r="576" spans="1:70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</row>
    <row r="577" spans="1:70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</row>
    <row r="578" spans="1:70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</row>
    <row r="579" spans="1:70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</row>
    <row r="580" spans="1:7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</row>
    <row r="581" spans="1:70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</row>
    <row r="582" spans="1:70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</row>
    <row r="583" spans="1:70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</row>
    <row r="584" spans="1:70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</row>
    <row r="585" spans="1:70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</row>
    <row r="586" spans="1:70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</row>
    <row r="587" spans="1:70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</row>
    <row r="588" spans="1:70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</row>
    <row r="589" spans="1:70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</row>
    <row r="590" spans="1:7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</row>
    <row r="591" spans="1:70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</row>
    <row r="592" spans="1:70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</row>
    <row r="593" spans="1:70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</row>
    <row r="594" spans="1:70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</row>
    <row r="595" spans="1:70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</row>
    <row r="596" spans="1:70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</row>
    <row r="597" spans="1:70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</row>
    <row r="598" spans="1:70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</row>
    <row r="599" spans="1:70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</row>
    <row r="600" spans="1:7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</row>
    <row r="601" spans="1:70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</row>
    <row r="602" spans="1:70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</row>
    <row r="603" spans="1:70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</row>
    <row r="604" spans="1:70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</row>
    <row r="605" spans="1:70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</row>
    <row r="606" spans="1:70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</row>
    <row r="607" spans="1:70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</row>
    <row r="608" spans="1:70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</row>
    <row r="609" spans="1:70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</row>
    <row r="610" spans="1:7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</row>
    <row r="611" spans="1:70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</row>
    <row r="612" spans="1:70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</row>
    <row r="613" spans="1:70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</row>
    <row r="614" spans="1:70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</row>
    <row r="615" spans="1:70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</row>
    <row r="616" spans="1:70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</row>
    <row r="617" spans="1:70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</row>
    <row r="618" spans="1:70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</row>
    <row r="619" spans="1:70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</row>
    <row r="620" spans="1:7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</row>
    <row r="621" spans="1:70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</row>
    <row r="622" spans="1:70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</row>
    <row r="623" spans="1:70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</row>
    <row r="624" spans="1:70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</row>
    <row r="625" spans="1:70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</row>
    <row r="626" spans="1:70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</row>
    <row r="627" spans="1:70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</row>
    <row r="628" spans="1:70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</row>
    <row r="629" spans="1:70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</row>
    <row r="630" spans="1:7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</row>
    <row r="631" spans="1:70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</row>
    <row r="632" spans="1:70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</row>
    <row r="633" spans="1:70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</row>
    <row r="634" spans="1:70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</row>
    <row r="635" spans="1:70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</row>
    <row r="636" spans="1:70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</row>
    <row r="637" spans="1:70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</row>
    <row r="638" spans="1:70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</row>
    <row r="639" spans="1:70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</row>
    <row r="640" spans="1:7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</row>
    <row r="641" spans="1:70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</row>
    <row r="642" spans="1:70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</row>
    <row r="643" spans="1:70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</row>
    <row r="644" spans="1:70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</row>
    <row r="645" spans="1:70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</row>
    <row r="646" spans="1:70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</row>
    <row r="647" spans="1:70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</row>
    <row r="648" spans="1:70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</row>
    <row r="649" spans="1:70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</row>
    <row r="650" spans="1:7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</row>
    <row r="651" spans="1:70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</row>
    <row r="652" spans="1:70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</row>
    <row r="653" spans="1:70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</row>
    <row r="654" spans="1:70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</row>
    <row r="655" spans="1:70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</row>
    <row r="656" spans="1:70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</row>
    <row r="657" spans="1:70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</row>
    <row r="658" spans="1:70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</row>
    <row r="659" spans="1:70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</row>
    <row r="660" spans="1:7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</row>
    <row r="661" spans="1:70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</row>
    <row r="662" spans="1:70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</row>
    <row r="663" spans="1:70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</row>
    <row r="664" spans="1:70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</row>
    <row r="665" spans="1:70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</row>
    <row r="666" spans="1:70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</row>
    <row r="667" spans="1:70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</row>
    <row r="668" spans="1:70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</row>
    <row r="669" spans="1:70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</row>
    <row r="670" spans="1: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</row>
    <row r="671" spans="1:70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</row>
    <row r="672" spans="1:70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</row>
    <row r="673" spans="1:70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</row>
    <row r="674" spans="1:70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</row>
    <row r="675" spans="1:70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</row>
    <row r="676" spans="1:70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</row>
    <row r="677" spans="1:70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</row>
    <row r="678" spans="1:70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</row>
    <row r="679" spans="1:70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</row>
    <row r="680" spans="1:7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</row>
    <row r="681" spans="1:70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</row>
    <row r="682" spans="1:70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</row>
    <row r="683" spans="1:70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</row>
    <row r="684" spans="1:70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</row>
    <row r="685" spans="1:70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</row>
    <row r="686" spans="1:70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</row>
    <row r="687" spans="1:70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</row>
    <row r="688" spans="1:70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</row>
    <row r="689" spans="1:70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</row>
    <row r="690" spans="1:7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</row>
    <row r="691" spans="1:70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</row>
    <row r="692" spans="1:70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</row>
    <row r="693" spans="1:70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</row>
    <row r="694" spans="1:70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</row>
    <row r="695" spans="1:70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</row>
    <row r="696" spans="1:70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</row>
    <row r="697" spans="1:70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</row>
    <row r="698" spans="1:70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</row>
    <row r="699" spans="1:70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</row>
    <row r="700" spans="1:7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</row>
    <row r="701" spans="1:70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</row>
    <row r="702" spans="1:70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</row>
    <row r="703" spans="1:70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</row>
    <row r="704" spans="1:70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</row>
    <row r="705" spans="1:70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</row>
    <row r="706" spans="1:70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</row>
    <row r="707" spans="1:70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</row>
    <row r="708" spans="1:70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</row>
    <row r="709" spans="1:70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</row>
    <row r="710" spans="1:7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</row>
    <row r="711" spans="1:70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</row>
    <row r="712" spans="1:70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</row>
    <row r="713" spans="1:70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</row>
    <row r="714" spans="1:70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</row>
    <row r="715" spans="1:70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</row>
    <row r="716" spans="1:70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</row>
    <row r="717" spans="1:70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</row>
    <row r="718" spans="1:70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</row>
    <row r="719" spans="1:70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</row>
    <row r="720" spans="1:7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</row>
    <row r="721" spans="1:70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</row>
    <row r="722" spans="1:70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</row>
    <row r="723" spans="1:70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</row>
    <row r="724" spans="1:70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</row>
    <row r="725" spans="1:70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</row>
    <row r="726" spans="1:70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</row>
    <row r="727" spans="1:70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</row>
    <row r="728" spans="1:70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</row>
    <row r="729" spans="1:70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</row>
    <row r="730" spans="1:7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</row>
    <row r="731" spans="1:70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</row>
    <row r="732" spans="1:70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</row>
    <row r="733" spans="1:70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</row>
    <row r="734" spans="1:70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</row>
    <row r="735" spans="1:70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</row>
    <row r="736" spans="1:70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</row>
    <row r="737" spans="1:70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</row>
    <row r="738" spans="1:70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</row>
    <row r="739" spans="1:70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</row>
    <row r="740" spans="1:7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</row>
    <row r="741" spans="1:70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</row>
    <row r="742" spans="1:70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</row>
    <row r="743" spans="1:70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</row>
    <row r="744" spans="1:70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</row>
    <row r="745" spans="1:70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</row>
    <row r="746" spans="1:70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</row>
    <row r="747" spans="1:70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</row>
    <row r="748" spans="1:70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</row>
    <row r="749" spans="1:70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</row>
    <row r="750" spans="1:7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</row>
    <row r="751" spans="1:70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</row>
    <row r="752" spans="1:70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</row>
    <row r="753" spans="1:70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</row>
    <row r="754" spans="1:70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</row>
    <row r="755" spans="1:70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</row>
    <row r="756" spans="1:70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</row>
    <row r="757" spans="1:70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</row>
    <row r="758" spans="1:70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</row>
    <row r="759" spans="1:70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</row>
    <row r="760" spans="1:7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</row>
    <row r="761" spans="1:70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</row>
    <row r="762" spans="1:70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</row>
    <row r="763" spans="1:70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</row>
    <row r="764" spans="1:70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</row>
    <row r="765" spans="1:70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</row>
    <row r="766" spans="1:70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</row>
    <row r="767" spans="1:70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</row>
    <row r="768" spans="1:70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</row>
    <row r="769" spans="1:70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</row>
    <row r="770" spans="1: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</row>
    <row r="771" spans="1:70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</row>
    <row r="772" spans="1:70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</row>
    <row r="773" spans="1:70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</row>
    <row r="774" spans="1:70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</row>
    <row r="775" spans="1:70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</row>
    <row r="776" spans="1:70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</row>
    <row r="777" spans="1:70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</row>
    <row r="778" spans="1:70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</row>
    <row r="779" spans="1:70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</row>
    <row r="780" spans="1:7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</row>
    <row r="781" spans="1:70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</row>
    <row r="782" spans="1:70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</row>
    <row r="783" spans="1:70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</row>
    <row r="784" spans="1:70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</row>
    <row r="785" spans="1:70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</row>
    <row r="786" spans="1:70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</row>
    <row r="787" spans="1:70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</row>
    <row r="788" spans="1:70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</row>
    <row r="789" spans="1:70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</row>
    <row r="790" spans="1:7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</row>
    <row r="791" spans="1:70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</row>
    <row r="792" spans="1:70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</row>
    <row r="793" spans="1:70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</row>
    <row r="794" spans="1:70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</row>
    <row r="795" spans="1:70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</row>
    <row r="796" spans="1:70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</row>
    <row r="797" spans="1:70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</row>
    <row r="798" spans="1:70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</row>
    <row r="799" spans="1:70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</row>
    <row r="800" spans="1:7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</row>
    <row r="801" spans="1:70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</row>
    <row r="802" spans="1:70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</row>
    <row r="803" spans="1:70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</row>
    <row r="804" spans="1:70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</row>
    <row r="805" spans="1:70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</row>
    <row r="806" spans="1:70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</row>
    <row r="807" spans="1:70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</row>
    <row r="808" spans="1:70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</row>
    <row r="809" spans="1:70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</row>
    <row r="810" spans="1:7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</row>
    <row r="811" spans="1:70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</row>
    <row r="812" spans="1:70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</row>
    <row r="813" spans="1:70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</row>
    <row r="814" spans="1:70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</row>
    <row r="815" spans="1:70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</row>
    <row r="816" spans="1:70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</row>
    <row r="817" spans="1:70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</row>
    <row r="818" spans="1:70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</row>
    <row r="819" spans="1:70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</row>
    <row r="820" spans="1:7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</row>
    <row r="821" spans="1:70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</row>
    <row r="822" spans="1:70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</row>
    <row r="823" spans="1:70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</row>
    <row r="824" spans="1:70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</row>
    <row r="825" spans="1:70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</row>
    <row r="826" spans="1:70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</row>
    <row r="827" spans="1:70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</row>
    <row r="828" spans="1:70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</row>
    <row r="829" spans="1:70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</row>
    <row r="830" spans="1:7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</row>
    <row r="831" spans="1:70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</row>
    <row r="832" spans="1:70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</row>
    <row r="833" spans="1:70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</row>
    <row r="834" spans="1:70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</row>
    <row r="835" spans="1:70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</row>
    <row r="836" spans="1:70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</row>
    <row r="837" spans="1:70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</row>
    <row r="838" spans="1:70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</row>
    <row r="839" spans="1:70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</row>
    <row r="840" spans="1:7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</row>
    <row r="841" spans="1:70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</row>
    <row r="842" spans="1:70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</row>
    <row r="843" spans="1:70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</row>
    <row r="844" spans="1:70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</row>
    <row r="845" spans="1:70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</row>
    <row r="846" spans="1:70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</row>
    <row r="847" spans="1:70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</row>
    <row r="848" spans="1:70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</row>
    <row r="849" spans="1:70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</row>
    <row r="850" spans="1:7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</row>
    <row r="851" spans="1:70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</row>
    <row r="852" spans="1:70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</row>
    <row r="853" spans="1:70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</row>
    <row r="854" spans="1:70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</row>
    <row r="855" spans="1:70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</row>
    <row r="856" spans="1:70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</row>
    <row r="857" spans="1:70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</row>
    <row r="858" spans="1:70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</row>
    <row r="859" spans="1:70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</row>
    <row r="860" spans="1:7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</row>
    <row r="861" spans="1:70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</row>
    <row r="862" spans="1:70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</row>
    <row r="863" spans="1:70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</row>
    <row r="864" spans="1:70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</row>
    <row r="865" spans="1:70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</row>
    <row r="866" spans="1:70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</row>
    <row r="867" spans="1:70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</row>
    <row r="868" spans="1:70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</row>
    <row r="869" spans="1:70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</row>
    <row r="870" spans="1: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</row>
    <row r="871" spans="1:70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</row>
    <row r="872" spans="1:70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</row>
    <row r="873" spans="1:70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</row>
    <row r="874" spans="1:70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</row>
    <row r="875" spans="1:70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</row>
    <row r="876" spans="1:70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</row>
    <row r="877" spans="1:70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</row>
    <row r="878" spans="1:70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</row>
    <row r="879" spans="1:70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</row>
    <row r="880" spans="1:7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</row>
    <row r="881" spans="1:70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</row>
    <row r="882" spans="1:70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</row>
    <row r="883" spans="1:70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</row>
    <row r="884" spans="1:70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</row>
    <row r="885" spans="1:70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</row>
    <row r="886" spans="1:70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</row>
    <row r="887" spans="1:70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</row>
    <row r="888" spans="1:70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</row>
    <row r="889" spans="1:70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</row>
    <row r="890" spans="1:7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</row>
    <row r="891" spans="1:70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</row>
    <row r="892" spans="1:70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</row>
    <row r="893" spans="1:70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</row>
    <row r="894" spans="1:70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</row>
    <row r="895" spans="1:70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</row>
    <row r="896" spans="1:70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</row>
    <row r="897" spans="1:70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</row>
    <row r="898" spans="1:70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</row>
    <row r="899" spans="1:70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</row>
    <row r="900" spans="1:7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</row>
    <row r="901" spans="1:70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</row>
    <row r="902" spans="1:70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</row>
    <row r="903" spans="1:70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</row>
    <row r="904" spans="1:70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</row>
    <row r="905" spans="1:70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</row>
    <row r="906" spans="1:70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</row>
    <row r="907" spans="1:70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</row>
    <row r="908" spans="1:70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</row>
    <row r="909" spans="1:70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</row>
    <row r="910" spans="1:7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</row>
    <row r="911" spans="1:70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</row>
    <row r="912" spans="1:70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</row>
    <row r="913" spans="1:70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</row>
    <row r="914" spans="1:70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</row>
    <row r="915" spans="1:70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</row>
    <row r="916" spans="1:70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</row>
    <row r="917" spans="1:70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</row>
    <row r="918" spans="1:70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</row>
    <row r="919" spans="1:70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</row>
    <row r="920" spans="1:7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</row>
    <row r="921" spans="1:70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</row>
    <row r="922" spans="1:70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</row>
    <row r="923" spans="1:70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</row>
    <row r="924" spans="1:70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</row>
    <row r="925" spans="1:70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</row>
    <row r="926" spans="1:70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</row>
    <row r="927" spans="1:70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</row>
    <row r="928" spans="1:70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</row>
    <row r="929" spans="1:70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</row>
    <row r="930" spans="1:7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</row>
    <row r="931" spans="1:70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</row>
    <row r="932" spans="1:70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</row>
    <row r="933" spans="1:70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</row>
    <row r="934" spans="1:70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</row>
    <row r="935" spans="1:70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</row>
    <row r="936" spans="1:70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</row>
    <row r="937" spans="1:70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</row>
    <row r="938" spans="1:70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</row>
    <row r="939" spans="1:70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</row>
    <row r="940" spans="1:7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</row>
    <row r="941" spans="1:70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</row>
    <row r="942" spans="1:70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</row>
    <row r="943" spans="1:70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</row>
    <row r="944" spans="1:70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</row>
    <row r="945" spans="1:70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</row>
    <row r="946" spans="1:70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</row>
    <row r="947" spans="1:70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</row>
    <row r="948" spans="1:70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</row>
    <row r="949" spans="1:70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</row>
    <row r="950" spans="1:7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</row>
    <row r="951" spans="1:70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</row>
    <row r="952" spans="1:70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</row>
    <row r="953" spans="1:70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</row>
    <row r="954" spans="1:70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</row>
    <row r="955" spans="1:70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</row>
    <row r="956" spans="1:70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</row>
    <row r="957" spans="1:70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</row>
    <row r="958" spans="1:70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</row>
    <row r="959" spans="1:70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</row>
    <row r="960" spans="1:7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</row>
    <row r="961" spans="1:70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</row>
    <row r="962" spans="1:70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</row>
    <row r="963" spans="1:70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</row>
    <row r="964" spans="1:70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</row>
    <row r="965" spans="1:70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</row>
    <row r="966" spans="1:70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</row>
    <row r="967" spans="1:70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</row>
    <row r="968" spans="1:70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</row>
    <row r="969" spans="1:70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</row>
    <row r="970" spans="1: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</row>
    <row r="971" spans="1:70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</row>
    <row r="972" spans="1:70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</row>
    <row r="973" spans="1:70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</row>
    <row r="974" spans="1:70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</row>
    <row r="975" spans="1:70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</row>
    <row r="976" spans="1:70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</row>
    <row r="977" spans="1:70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</row>
    <row r="978" spans="1:70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</row>
    <row r="979" spans="1:70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</row>
    <row r="980" spans="1:7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</row>
    <row r="981" spans="1:70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</row>
    <row r="982" spans="1:70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</row>
    <row r="983" spans="1:70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</row>
    <row r="984" spans="1:70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</row>
    <row r="985" spans="1:70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</row>
    <row r="986" spans="1:70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</row>
    <row r="987" spans="1:70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</row>
    <row r="988" spans="1:70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</row>
    <row r="989" spans="1:70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</row>
    <row r="990" spans="1:7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</row>
    <row r="991" spans="1:70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</row>
    <row r="992" spans="1:70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</row>
    <row r="993" spans="1:70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</row>
    <row r="994" spans="1:70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</row>
    <row r="995" spans="1:70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</row>
    <row r="996" spans="1:70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</row>
    <row r="997" spans="1:70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</row>
    <row r="998" spans="1:70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</row>
    <row r="999" spans="1:70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</row>
    <row r="1000" spans="1:7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</row>
  </sheetData>
  <mergeCells count="127">
    <mergeCell ref="B15:E15"/>
    <mergeCell ref="B16:E16"/>
    <mergeCell ref="B17:E17"/>
    <mergeCell ref="B18:E18"/>
    <mergeCell ref="B19:E19"/>
    <mergeCell ref="B20:E20"/>
    <mergeCell ref="U26:X26"/>
    <mergeCell ref="Y26:AB26"/>
    <mergeCell ref="AC26:AF26"/>
    <mergeCell ref="B21:E21"/>
    <mergeCell ref="B22:E22"/>
    <mergeCell ref="B23:E23"/>
    <mergeCell ref="B24:E24"/>
    <mergeCell ref="B26:D26"/>
    <mergeCell ref="I26:L26"/>
    <mergeCell ref="M26:P26"/>
    <mergeCell ref="C6:D6"/>
    <mergeCell ref="A5:B8"/>
    <mergeCell ref="C7:D7"/>
    <mergeCell ref="C8:D8"/>
    <mergeCell ref="A11:A13"/>
    <mergeCell ref="B11:E13"/>
    <mergeCell ref="F11:G12"/>
    <mergeCell ref="H11:I12"/>
    <mergeCell ref="B14:E14"/>
    <mergeCell ref="U31:AF31"/>
    <mergeCell ref="K27:L27"/>
    <mergeCell ref="I31:L31"/>
    <mergeCell ref="B27:C27"/>
    <mergeCell ref="F27:H31"/>
    <mergeCell ref="I27:J27"/>
    <mergeCell ref="M27:N27"/>
    <mergeCell ref="O27:P27"/>
    <mergeCell ref="R27:T31"/>
    <mergeCell ref="B30:C30"/>
    <mergeCell ref="M31:P31"/>
    <mergeCell ref="U27:V27"/>
    <mergeCell ref="W27:X27"/>
    <mergeCell ref="Y27:Z27"/>
    <mergeCell ref="AA27:AB27"/>
    <mergeCell ref="AC27:AD27"/>
    <mergeCell ref="AE27:AF27"/>
    <mergeCell ref="B28:C28"/>
    <mergeCell ref="B29:C29"/>
    <mergeCell ref="AC29:AC30"/>
    <mergeCell ref="AD29:AD30"/>
    <mergeCell ref="AE29:AE30"/>
    <mergeCell ref="AF29:AF30"/>
    <mergeCell ref="U29:U30"/>
    <mergeCell ref="V29:V30"/>
    <mergeCell ref="W29:W30"/>
    <mergeCell ref="X29:X30"/>
    <mergeCell ref="Y29:Y30"/>
    <mergeCell ref="Z29:Z30"/>
    <mergeCell ref="AA29:AA30"/>
    <mergeCell ref="I29:I30"/>
    <mergeCell ref="J29:J30"/>
    <mergeCell ref="K29:K30"/>
    <mergeCell ref="L29:L30"/>
    <mergeCell ref="M29:M30"/>
    <mergeCell ref="N29:N30"/>
    <mergeCell ref="O29:O30"/>
    <mergeCell ref="P29:P30"/>
    <mergeCell ref="AB29:AB30"/>
    <mergeCell ref="P12:Q12"/>
    <mergeCell ref="T12:V12"/>
    <mergeCell ref="W12:W13"/>
    <mergeCell ref="J11:K11"/>
    <mergeCell ref="J12:J13"/>
    <mergeCell ref="K12:K13"/>
    <mergeCell ref="L12:M12"/>
    <mergeCell ref="N12:O12"/>
    <mergeCell ref="R12:R13"/>
    <mergeCell ref="S12:S13"/>
    <mergeCell ref="E7:M7"/>
    <mergeCell ref="L10:P10"/>
    <mergeCell ref="L11:Q11"/>
    <mergeCell ref="R11:W11"/>
    <mergeCell ref="E6:M6"/>
    <mergeCell ref="Q6:S6"/>
    <mergeCell ref="E8:M8"/>
    <mergeCell ref="E10:I10"/>
    <mergeCell ref="J10:K10"/>
    <mergeCell ref="Q10:R10"/>
    <mergeCell ref="S10:W10"/>
    <mergeCell ref="H1:P1"/>
    <mergeCell ref="Q1:T1"/>
    <mergeCell ref="AI1:AT2"/>
    <mergeCell ref="A3:B3"/>
    <mergeCell ref="C3:M3"/>
    <mergeCell ref="Q3:R3"/>
    <mergeCell ref="S3:T3"/>
    <mergeCell ref="Q4:R4"/>
    <mergeCell ref="Q5:R5"/>
    <mergeCell ref="A4:D4"/>
    <mergeCell ref="E4:M4"/>
    <mergeCell ref="S4:T4"/>
    <mergeCell ref="AI4:AM4"/>
    <mergeCell ref="E5:M5"/>
    <mergeCell ref="S5:T5"/>
    <mergeCell ref="C5:D5"/>
    <mergeCell ref="AT22:AT23"/>
    <mergeCell ref="AI37:AI49"/>
    <mergeCell ref="AJ37:AJ38"/>
    <mergeCell ref="AK37:AK38"/>
    <mergeCell ref="AL37:AN37"/>
    <mergeCell ref="AO37:AO38"/>
    <mergeCell ref="AP37:AS37"/>
    <mergeCell ref="AT37:AT38"/>
    <mergeCell ref="AI13:AJ13"/>
    <mergeCell ref="AI14:AK14"/>
    <mergeCell ref="AI15:AK15"/>
    <mergeCell ref="AI16:AK16"/>
    <mergeCell ref="AI17:AK17"/>
    <mergeCell ref="AI22:AI23"/>
    <mergeCell ref="AJ22:AJ23"/>
    <mergeCell ref="AI6:AJ7"/>
    <mergeCell ref="AI9:AS9"/>
    <mergeCell ref="AI11:AJ12"/>
    <mergeCell ref="AK11:AK12"/>
    <mergeCell ref="AL11:AL12"/>
    <mergeCell ref="AM11:AP11"/>
    <mergeCell ref="AQ11:AQ12"/>
    <mergeCell ref="AK22:AK23"/>
    <mergeCell ref="AL22:AN22"/>
    <mergeCell ref="AO22:AO23"/>
    <mergeCell ref="AP22:AS22"/>
  </mergeCells>
  <dataValidations count="7">
    <dataValidation type="list" allowBlank="1" showInputMessage="1" showErrorMessage="1" prompt=" - " sqref="K15:K24">
      <formula1>$AI$5:$AM$5</formula1>
    </dataValidation>
    <dataValidation type="list" allowBlank="1" showInputMessage="1" showErrorMessage="1" prompt=" - " sqref="T6">
      <formula1>Programas_de_gasto</formula1>
    </dataValidation>
    <dataValidation type="list" allowBlank="1" showInputMessage="1" showErrorMessage="1" prompt=" - " sqref="E5 N5:O5">
      <formula1>$AU$10:$AU$18</formula1>
    </dataValidation>
    <dataValidation type="list" allowBlank="1" showInputMessage="1" showErrorMessage="1" prompt=" - " sqref="K14">
      <formula1>$AI$5:$AL$5</formula1>
    </dataValidation>
    <dataValidation type="list" allowBlank="1" showInputMessage="1" showErrorMessage="1" prompt=" - " sqref="T7">
      <formula1>$AW$13:$AW$16</formula1>
    </dataValidation>
    <dataValidation type="list" allowBlank="1" showInputMessage="1" showErrorMessage="1" prompt=" - " sqref="Q1">
      <formula1>$AI$3:$AT$3</formula1>
    </dataValidation>
    <dataValidation type="list" allowBlank="1" showInputMessage="1" showErrorMessage="1" prompt=" - " sqref="S3">
      <formula1>$AI$8:$AJ$8</formula1>
    </dataValidation>
  </dataValidation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Impreso</vt:lpstr>
      <vt:lpstr>Datos</vt:lpstr>
      <vt:lpstr>Programas_de_gasto</vt:lpstr>
      <vt:lpstr>ZONAS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pide</dc:creator>
  <cp:lastModifiedBy>pide@sindicatopide.org</cp:lastModifiedBy>
  <dcterms:created xsi:type="dcterms:W3CDTF">2024-03-01T13:19:26Z</dcterms:created>
  <dcterms:modified xsi:type="dcterms:W3CDTF">2024-03-01T13:19:26Z</dcterms:modified>
</cp:coreProperties>
</file>